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Data-MU.LV.ads.niedersachsen.de\MU-Home$\Weber-Anke\Desktop\"/>
    </mc:Choice>
  </mc:AlternateContent>
  <bookViews>
    <workbookView xWindow="0" yWindow="0" windowWidth="25890" windowHeight="13650" tabRatio="948" activeTab="1"/>
  </bookViews>
  <sheets>
    <sheet name="Ausfüllhilfe" sheetId="17" r:id="rId1"/>
    <sheet name="A. Allgemeine Informationen" sheetId="4" r:id="rId2"/>
    <sheet name="B. Übersicht KA dnb" sheetId="5" r:id="rId3"/>
    <sheet name="Anlage 2-1" sheetId="27" r:id="rId4"/>
    <sheet name="Anlage 2-4" sheetId="14" r:id="rId5"/>
    <sheet name="Anlage 2-5" sheetId="29" r:id="rId6"/>
    <sheet name="Anlage 2-5(2)" sheetId="37" r:id="rId7"/>
    <sheet name="Anlage 2-6" sheetId="7" r:id="rId8"/>
    <sheet name="Anlage 2-8" sheetId="15" r:id="rId9"/>
    <sheet name="Anlage 2-9" sheetId="34" r:id="rId10"/>
    <sheet name="Anlage 2-10" sheetId="33" r:id="rId11"/>
    <sheet name="Anlage 2-11" sheetId="32" r:id="rId12"/>
    <sheet name="Anlage 2-13" sheetId="8" r:id="rId13"/>
    <sheet name="Anlage 2-17" sheetId="38" r:id="rId14"/>
    <sheet name="Anlage Satz 2 Sonstige" sheetId="22" r:id="rId15"/>
    <sheet name="Anlage Volatile Kosten" sheetId="30" r:id="rId16"/>
    <sheet name="C. Erlösobergrenze" sheetId="18" r:id="rId17"/>
    <sheet name="C1. Sonstiges" sheetId="21" r:id="rId18"/>
    <sheet name="D. Netzübergänge" sheetId="36" r:id="rId19"/>
    <sheet name="F. Erläuterungen" sheetId="3" r:id="rId20"/>
  </sheets>
  <definedNames>
    <definedName name="_xlnm.Print_Area" localSheetId="1" xml:space="preserve"> 'A. Allgemeine Informationen'!$A$1:$E$19</definedName>
    <definedName name="_xlnm.Print_Area" localSheetId="3" xml:space="preserve"> 'Anlage 2-1'!$A$1:$K$114</definedName>
    <definedName name="_xlnm.Print_Area" localSheetId="12">'Anlage 2-13'!$A$1:$H$27</definedName>
    <definedName name="_xlnm.Print_Area" localSheetId="13" xml:space="preserve"> 'Anlage 2-17'!$A$1:$K$109</definedName>
    <definedName name="_xlnm.Print_Area" localSheetId="4">'Anlage 2-4'!$A$1:$I$147</definedName>
    <definedName name="_xlnm.Print_Area" localSheetId="5">'Anlage 2-5'!$A$1:$AD$25</definedName>
    <definedName name="_xlnm.Print_Area" localSheetId="6">'Anlage 2-5(2)'!$A$1:$E$44</definedName>
    <definedName name="_xlnm.Print_Area" localSheetId="7">'Anlage 2-6'!$A$1:$G$110</definedName>
    <definedName name="_xlnm.Print_Area" localSheetId="8" xml:space="preserve"> 'Anlage 2-8'!$A$1:$N$61</definedName>
    <definedName name="_xlnm.Print_Area" localSheetId="14">'Anlage Satz 2 Sonstige'!$A$1:$E$31</definedName>
    <definedName name="_xlnm.Print_Area" localSheetId="15">'Anlage Volatile Kosten'!$A$1:$F$2</definedName>
    <definedName name="_xlnm.Print_Area" localSheetId="0">Ausfüllhilfe!$A$2:$C$144</definedName>
    <definedName name="_xlnm.Print_Area" localSheetId="2">'B. Übersicht KA dnb'!$A$1:$I$41</definedName>
    <definedName name="_xlnm.Print_Area" localSheetId="16" xml:space="preserve">  'C. Erlösobergrenze'!$A$4:$P$25</definedName>
    <definedName name="_xlnm.Print_Area" localSheetId="18">'D. Netzübergänge'!$A$2:$R$20</definedName>
    <definedName name="_xlnm.Print_Area" localSheetId="19">'F. Erläuterungen'!$A$1:$D$40</definedName>
    <definedName name="Z_340FE5FC_BDBD_4E34_B325_045BE6AECF89_.wvu.PrintArea" localSheetId="16" hidden="1">'C. Erlösobergrenze'!$A$1:$P$25</definedName>
    <definedName name="Z_340FE5FC_BDBD_4E34_B325_045BE6AECF89_.wvu.Rows" localSheetId="16" hidden="1">'C. Erlösobergrenze'!#REF!,'C. Erlösobergrenze'!#REF!,'C. Erlösobergrenze'!#REF!</definedName>
    <definedName name="Z_584C8BAE_7F2A_46FF_8D96_2C5D9386BC21_.wvu.Rows" localSheetId="16" hidden="1">'C. Erlösobergrenze'!#REF!,'C. Erlösobergrenze'!#REF!,'C. Erlösobergrenze'!#REF!</definedName>
    <definedName name="Z_7F6F393A_2E90_4C6C_8A16_D5729A43DE4E_.wvu.PrintArea" localSheetId="1" hidden="1">'A. Allgemeine Informationen'!$A$1:$D$13</definedName>
    <definedName name="Z_B886647A_3DEE_4A85_B930_90F3F586054D_.wvu.PrintArea" localSheetId="1" hidden="1" xml:space="preserve">         'A. Allgemeine Informationen'!$A$1:$D$13</definedName>
    <definedName name="Z_BD34DE52_ADB5_4E56_BFB1_262C0996E355_.wvu.Rows" localSheetId="16" hidden="1">'C. Erlösobergrenze'!#REF!,'C. Erlösobergrenze'!#REF!,'C. Erlösobergrenze'!#REF!</definedName>
    <definedName name="Z_C38566EE_89AB_4D99_ACBD_6CB7080109F3_.wvu.Rows" localSheetId="16" hidden="1">'C. Erlösobergrenze'!#REF!,'C. Erlösobergrenze'!#REF!,'C. Erlösobergrenze'!#REF!</definedName>
  </definedNames>
  <calcPr calcId="152511" iterate="1"/>
</workbook>
</file>

<file path=xl/calcChain.xml><?xml version="1.0" encoding="utf-8"?>
<calcChain xmlns="http://schemas.openxmlformats.org/spreadsheetml/2006/main">
  <c r="J56" i="15" l="1"/>
  <c r="J55" i="15"/>
  <c r="J54" i="15"/>
  <c r="J53" i="15"/>
  <c r="J52" i="15"/>
  <c r="J50" i="15"/>
  <c r="J49" i="15"/>
  <c r="J48" i="15"/>
  <c r="J47" i="15"/>
  <c r="J46" i="15"/>
  <c r="J45" i="15"/>
  <c r="J43" i="15"/>
  <c r="J42" i="15"/>
  <c r="J41" i="15"/>
  <c r="J40" i="15"/>
  <c r="J39" i="15"/>
  <c r="J38" i="15"/>
  <c r="J36" i="15"/>
  <c r="J35" i="15"/>
  <c r="J34" i="15"/>
  <c r="J33" i="15"/>
  <c r="J32" i="15"/>
  <c r="J31" i="15"/>
  <c r="J29" i="15"/>
  <c r="J28" i="15"/>
  <c r="J27" i="15"/>
  <c r="J26" i="15"/>
  <c r="J25" i="15"/>
  <c r="J24" i="15"/>
  <c r="J22" i="15"/>
  <c r="J21" i="15"/>
  <c r="J20" i="15"/>
  <c r="J19" i="15"/>
  <c r="J18" i="15"/>
  <c r="D30" i="22" l="1"/>
  <c r="C30" i="22"/>
  <c r="U51" i="18" l="1"/>
  <c r="G13" i="15"/>
  <c r="H13" i="15" l="1"/>
  <c r="J113" i="27" l="1"/>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I56" i="15"/>
  <c r="K56" i="15" s="1"/>
  <c r="I55" i="15"/>
  <c r="K55" i="15" s="1"/>
  <c r="I54" i="15"/>
  <c r="K54" i="15" s="1"/>
  <c r="I53" i="15"/>
  <c r="K53" i="15" s="1"/>
  <c r="I52" i="15"/>
  <c r="K52" i="15" s="1"/>
  <c r="I50" i="15"/>
  <c r="K50" i="15" s="1"/>
  <c r="I49" i="15"/>
  <c r="K49" i="15" s="1"/>
  <c r="I48" i="15"/>
  <c r="K48" i="15" s="1"/>
  <c r="I47" i="15"/>
  <c r="K47" i="15" s="1"/>
  <c r="I46" i="15"/>
  <c r="K46" i="15" s="1"/>
  <c r="I45" i="15"/>
  <c r="K45" i="15" s="1"/>
  <c r="I43" i="15"/>
  <c r="K43" i="15" s="1"/>
  <c r="I42" i="15"/>
  <c r="K42" i="15" s="1"/>
  <c r="I41" i="15"/>
  <c r="K41" i="15" s="1"/>
  <c r="I40" i="15"/>
  <c r="K40" i="15" s="1"/>
  <c r="I39" i="15"/>
  <c r="K39" i="15" s="1"/>
  <c r="I38" i="15"/>
  <c r="K38" i="15" s="1"/>
  <c r="I36" i="15"/>
  <c r="K36" i="15" s="1"/>
  <c r="I35" i="15"/>
  <c r="K35" i="15" s="1"/>
  <c r="I34" i="15"/>
  <c r="K34" i="15" s="1"/>
  <c r="I33" i="15"/>
  <c r="K33" i="15" s="1"/>
  <c r="I32" i="15"/>
  <c r="K32" i="15" s="1"/>
  <c r="I31" i="15"/>
  <c r="K31" i="15" s="1"/>
  <c r="I29" i="15"/>
  <c r="K29" i="15" s="1"/>
  <c r="I28" i="15"/>
  <c r="K28" i="15" s="1"/>
  <c r="I27" i="15"/>
  <c r="K27" i="15" s="1"/>
  <c r="I26" i="15"/>
  <c r="K26" i="15" s="1"/>
  <c r="I25" i="15"/>
  <c r="K25" i="15" s="1"/>
  <c r="I24" i="15"/>
  <c r="K24" i="15" s="1"/>
  <c r="J17" i="15"/>
  <c r="I22" i="15"/>
  <c r="K22" i="15" s="1"/>
  <c r="I21" i="15"/>
  <c r="K21" i="15" s="1"/>
  <c r="I20" i="15"/>
  <c r="K20" i="15" s="1"/>
  <c r="I19" i="15"/>
  <c r="K19" i="15" s="1"/>
  <c r="I18" i="15"/>
  <c r="K18" i="15" s="1"/>
  <c r="I17" i="15"/>
  <c r="K17" i="15" s="1"/>
  <c r="K57" i="15" l="1"/>
  <c r="U57" i="18"/>
  <c r="U55" i="18"/>
  <c r="V54" i="18"/>
  <c r="V53" i="18"/>
  <c r="V50" i="18"/>
  <c r="U50" i="18"/>
  <c r="V49" i="18"/>
  <c r="U49" i="18"/>
  <c r="U47" i="18"/>
  <c r="U46" i="18"/>
  <c r="U42" i="18"/>
  <c r="U40" i="18"/>
  <c r="U39" i="18"/>
  <c r="U35" i="18"/>
  <c r="U34" i="18"/>
  <c r="F8" i="34" l="1"/>
  <c r="Y4" i="29" l="1"/>
  <c r="K13" i="15"/>
  <c r="J13" i="15"/>
  <c r="F5" i="38"/>
  <c r="E5" i="38" l="1"/>
  <c r="E30" i="5" s="1"/>
  <c r="U52" i="18" s="1"/>
  <c r="B24" i="8" l="1"/>
  <c r="E33" i="37" l="1"/>
  <c r="H268" i="14" l="1"/>
  <c r="H255" i="14"/>
  <c r="H242" i="14"/>
  <c r="H229" i="14"/>
  <c r="H216" i="14"/>
  <c r="H203" i="14"/>
  <c r="H190" i="14"/>
  <c r="H177" i="14"/>
  <c r="H164" i="14"/>
  <c r="H151" i="14"/>
  <c r="H138" i="14"/>
  <c r="H125" i="14"/>
  <c r="H112" i="14"/>
  <c r="H99" i="14"/>
  <c r="H86" i="14"/>
  <c r="H73" i="14"/>
  <c r="H60" i="14"/>
  <c r="H47" i="14"/>
  <c r="H34" i="14"/>
  <c r="H21" i="14"/>
  <c r="C10" i="14" l="1"/>
  <c r="C10" i="15" s="1"/>
  <c r="C6" i="14"/>
  <c r="C6" i="15" s="1"/>
  <c r="C8" i="14"/>
  <c r="C8" i="15" s="1"/>
  <c r="C11" i="14"/>
  <c r="C11" i="15" s="1"/>
  <c r="C5" i="14"/>
  <c r="C5" i="15" s="1"/>
  <c r="C7" i="14"/>
  <c r="C7" i="15" s="1"/>
  <c r="C9" i="14"/>
  <c r="C9" i="15" s="1"/>
  <c r="F62" i="18"/>
  <c r="G268" i="14"/>
  <c r="G267" i="14"/>
  <c r="E264" i="14"/>
  <c r="G255" i="14"/>
  <c r="G254" i="14"/>
  <c r="E251" i="14"/>
  <c r="G242" i="14"/>
  <c r="G241" i="14"/>
  <c r="E238" i="14"/>
  <c r="G229" i="14"/>
  <c r="G228" i="14"/>
  <c r="E225" i="14"/>
  <c r="G216" i="14"/>
  <c r="G215" i="14"/>
  <c r="E212" i="14"/>
  <c r="G203" i="14"/>
  <c r="G202" i="14"/>
  <c r="E199" i="14"/>
  <c r="G190" i="14"/>
  <c r="G189" i="14"/>
  <c r="E186" i="14"/>
  <c r="G177" i="14"/>
  <c r="G176" i="14"/>
  <c r="E173" i="14"/>
  <c r="G164" i="14"/>
  <c r="G163" i="14"/>
  <c r="E160" i="14"/>
  <c r="G151" i="14"/>
  <c r="G150" i="14"/>
  <c r="E147" i="14"/>
  <c r="E6" i="37" l="1"/>
  <c r="E7" i="37"/>
  <c r="E8" i="37"/>
  <c r="E9" i="37"/>
  <c r="E10" i="37"/>
  <c r="E11" i="37"/>
  <c r="E12" i="37"/>
  <c r="E15" i="37"/>
  <c r="E16" i="37"/>
  <c r="E17" i="37"/>
  <c r="E18" i="37"/>
  <c r="E19" i="37"/>
  <c r="E20" i="37"/>
  <c r="E21" i="37"/>
  <c r="E24" i="37"/>
  <c r="E25" i="37"/>
  <c r="E26" i="37"/>
  <c r="E27" i="37"/>
  <c r="E28" i="37"/>
  <c r="E29" i="37"/>
  <c r="E30" i="37"/>
  <c r="E34" i="37"/>
  <c r="E35" i="37"/>
  <c r="E36" i="37"/>
  <c r="E37" i="37"/>
  <c r="E38" i="37"/>
  <c r="E39" i="37"/>
  <c r="D41" i="37"/>
  <c r="E41" i="37" l="1"/>
  <c r="E43" i="37" s="1"/>
  <c r="K8" i="36" l="1"/>
  <c r="K7" i="36"/>
  <c r="Z11" i="36"/>
  <c r="U11" i="36"/>
  <c r="T11" i="36"/>
  <c r="S11" i="36"/>
  <c r="R11" i="36"/>
  <c r="Q11" i="36"/>
  <c r="P11" i="36"/>
  <c r="M11" i="36"/>
  <c r="L11" i="36"/>
  <c r="K11" i="36"/>
  <c r="Z10" i="36"/>
  <c r="U10" i="36"/>
  <c r="T10" i="36"/>
  <c r="S10" i="36"/>
  <c r="R10" i="36"/>
  <c r="Q10" i="36"/>
  <c r="P10" i="36"/>
  <c r="M10" i="36"/>
  <c r="L10" i="36"/>
  <c r="K10" i="36"/>
  <c r="Z9" i="36"/>
  <c r="U9" i="36"/>
  <c r="T9" i="36"/>
  <c r="S9" i="36"/>
  <c r="R9" i="36"/>
  <c r="Q9" i="36"/>
  <c r="P9" i="36"/>
  <c r="M9" i="36"/>
  <c r="L9" i="36"/>
  <c r="K9" i="36"/>
  <c r="Z8" i="36"/>
  <c r="U8" i="36"/>
  <c r="T8" i="36"/>
  <c r="S8" i="36"/>
  <c r="R8" i="36"/>
  <c r="Q8" i="36"/>
  <c r="P8" i="36"/>
  <c r="M8" i="36"/>
  <c r="L8" i="36"/>
  <c r="Z7" i="36"/>
  <c r="U7" i="36"/>
  <c r="T7" i="36"/>
  <c r="S7" i="36"/>
  <c r="R7" i="36"/>
  <c r="Q7" i="36"/>
  <c r="P7" i="36"/>
  <c r="M7" i="36"/>
  <c r="L7" i="36"/>
  <c r="W311" i="36" l="1"/>
  <c r="O311" i="36"/>
  <c r="W310" i="36"/>
  <c r="O310" i="36"/>
  <c r="W309" i="36"/>
  <c r="O309" i="36"/>
  <c r="N309" i="36"/>
  <c r="W308" i="36"/>
  <c r="O308" i="36"/>
  <c r="N308" i="36"/>
  <c r="J308" i="36" s="1"/>
  <c r="W307" i="36"/>
  <c r="O307" i="36"/>
  <c r="N307" i="36"/>
  <c r="W305" i="36"/>
  <c r="O305" i="36"/>
  <c r="W304" i="36"/>
  <c r="O304" i="36"/>
  <c r="W303" i="36"/>
  <c r="O303" i="36"/>
  <c r="N303" i="36"/>
  <c r="J303" i="36" s="1"/>
  <c r="W302" i="36"/>
  <c r="O302" i="36"/>
  <c r="N302" i="36"/>
  <c r="W301" i="36"/>
  <c r="O301" i="36"/>
  <c r="N301" i="36"/>
  <c r="J301" i="36" s="1"/>
  <c r="W299" i="36"/>
  <c r="O299" i="36"/>
  <c r="W298" i="36"/>
  <c r="O298" i="36"/>
  <c r="W297" i="36"/>
  <c r="O297" i="36"/>
  <c r="N297" i="36"/>
  <c r="W296" i="36"/>
  <c r="O296" i="36"/>
  <c r="N296" i="36"/>
  <c r="J296" i="36" s="1"/>
  <c r="W295" i="36"/>
  <c r="O295" i="36"/>
  <c r="N295" i="36"/>
  <c r="W293" i="36"/>
  <c r="O293" i="36"/>
  <c r="W292" i="36"/>
  <c r="O292" i="36"/>
  <c r="W291" i="36"/>
  <c r="O291" i="36"/>
  <c r="N291" i="36"/>
  <c r="J291" i="36" s="1"/>
  <c r="W290" i="36"/>
  <c r="O290" i="36"/>
  <c r="N290" i="36"/>
  <c r="W289" i="36"/>
  <c r="O289" i="36"/>
  <c r="N289" i="36"/>
  <c r="J289" i="36" s="1"/>
  <c r="W287" i="36"/>
  <c r="O287" i="36"/>
  <c r="W286" i="36"/>
  <c r="O286" i="36"/>
  <c r="W285" i="36"/>
  <c r="O285" i="36"/>
  <c r="N285" i="36"/>
  <c r="W284" i="36"/>
  <c r="O284" i="36"/>
  <c r="N284" i="36"/>
  <c r="J284" i="36" s="1"/>
  <c r="W283" i="36"/>
  <c r="O283" i="36"/>
  <c r="N283" i="36"/>
  <c r="W281" i="36"/>
  <c r="O281" i="36"/>
  <c r="W280" i="36"/>
  <c r="O280" i="36"/>
  <c r="W279" i="36"/>
  <c r="O279" i="36"/>
  <c r="N279" i="36"/>
  <c r="J279" i="36" s="1"/>
  <c r="W278" i="36"/>
  <c r="O278" i="36"/>
  <c r="N278" i="36"/>
  <c r="W277" i="36"/>
  <c r="O277" i="36"/>
  <c r="N277" i="36"/>
  <c r="J277" i="36" s="1"/>
  <c r="W275" i="36"/>
  <c r="O275" i="36"/>
  <c r="W274" i="36"/>
  <c r="O274" i="36"/>
  <c r="W273" i="36"/>
  <c r="O273" i="36"/>
  <c r="N273" i="36"/>
  <c r="W272" i="36"/>
  <c r="O272" i="36"/>
  <c r="N272" i="36"/>
  <c r="J272" i="36" s="1"/>
  <c r="W271" i="36"/>
  <c r="O271" i="36"/>
  <c r="N271" i="36"/>
  <c r="W269" i="36"/>
  <c r="O269" i="36"/>
  <c r="W268" i="36"/>
  <c r="O268" i="36"/>
  <c r="W267" i="36"/>
  <c r="O267" i="36"/>
  <c r="N267" i="36"/>
  <c r="J267" i="36" s="1"/>
  <c r="W266" i="36"/>
  <c r="O266" i="36"/>
  <c r="N266" i="36"/>
  <c r="W265" i="36"/>
  <c r="O265" i="36"/>
  <c r="N265" i="36"/>
  <c r="J265" i="36" s="1"/>
  <c r="W263" i="36"/>
  <c r="O263" i="36"/>
  <c r="W262" i="36"/>
  <c r="O262" i="36"/>
  <c r="W261" i="36"/>
  <c r="O261" i="36"/>
  <c r="N261" i="36"/>
  <c r="W260" i="36"/>
  <c r="O260" i="36"/>
  <c r="N260" i="36"/>
  <c r="J260" i="36" s="1"/>
  <c r="W259" i="36"/>
  <c r="O259" i="36"/>
  <c r="N259" i="36"/>
  <c r="W257" i="36"/>
  <c r="O257" i="36"/>
  <c r="W256" i="36"/>
  <c r="O256" i="36"/>
  <c r="W255" i="36"/>
  <c r="O255" i="36"/>
  <c r="N255" i="36"/>
  <c r="J255" i="36" s="1"/>
  <c r="W254" i="36"/>
  <c r="O254" i="36"/>
  <c r="N254" i="36"/>
  <c r="W253" i="36"/>
  <c r="O253" i="36"/>
  <c r="N253" i="36"/>
  <c r="J253" i="36" s="1"/>
  <c r="W251" i="36"/>
  <c r="O251" i="36"/>
  <c r="W250" i="36"/>
  <c r="O250" i="36"/>
  <c r="W249" i="36"/>
  <c r="O249" i="36"/>
  <c r="N249" i="36"/>
  <c r="W248" i="36"/>
  <c r="O248" i="36"/>
  <c r="N248" i="36"/>
  <c r="J248" i="36" s="1"/>
  <c r="W247" i="36"/>
  <c r="O247" i="36"/>
  <c r="N247" i="36"/>
  <c r="W245" i="36"/>
  <c r="O245" i="36"/>
  <c r="W244" i="36"/>
  <c r="O244" i="36"/>
  <c r="W243" i="36"/>
  <c r="O243" i="36"/>
  <c r="N243" i="36"/>
  <c r="J243" i="36" s="1"/>
  <c r="W242" i="36"/>
  <c r="O242" i="36"/>
  <c r="N242" i="36"/>
  <c r="W241" i="36"/>
  <c r="O241" i="36"/>
  <c r="N241" i="36"/>
  <c r="J241" i="36" s="1"/>
  <c r="W239" i="36"/>
  <c r="O239" i="36"/>
  <c r="W238" i="36"/>
  <c r="O238" i="36"/>
  <c r="W237" i="36"/>
  <c r="O237" i="36"/>
  <c r="N237" i="36"/>
  <c r="W236" i="36"/>
  <c r="O236" i="36"/>
  <c r="N236" i="36"/>
  <c r="J236" i="36" s="1"/>
  <c r="W235" i="36"/>
  <c r="O235" i="36"/>
  <c r="N235" i="36"/>
  <c r="W233" i="36"/>
  <c r="O233" i="36"/>
  <c r="W232" i="36"/>
  <c r="O232" i="36"/>
  <c r="W231" i="36"/>
  <c r="O231" i="36"/>
  <c r="N231" i="36"/>
  <c r="J231" i="36" s="1"/>
  <c r="W230" i="36"/>
  <c r="O230" i="36"/>
  <c r="N230" i="36"/>
  <c r="W229" i="36"/>
  <c r="O229" i="36"/>
  <c r="N229" i="36"/>
  <c r="J229" i="36" s="1"/>
  <c r="W227" i="36"/>
  <c r="O227" i="36"/>
  <c r="W226" i="36"/>
  <c r="O226" i="36"/>
  <c r="W225" i="36"/>
  <c r="O225" i="36"/>
  <c r="N225" i="36"/>
  <c r="W224" i="36"/>
  <c r="O224" i="36"/>
  <c r="N224" i="36"/>
  <c r="J224" i="36" s="1"/>
  <c r="W223" i="36"/>
  <c r="O223" i="36"/>
  <c r="N223" i="36"/>
  <c r="W221" i="36"/>
  <c r="O221" i="36"/>
  <c r="W220" i="36"/>
  <c r="O220" i="36"/>
  <c r="W219" i="36"/>
  <c r="O219" i="36"/>
  <c r="N219" i="36"/>
  <c r="J219" i="36" s="1"/>
  <c r="W218" i="36"/>
  <c r="O218" i="36"/>
  <c r="N218" i="36"/>
  <c r="W217" i="36"/>
  <c r="O217" i="36"/>
  <c r="N217" i="36"/>
  <c r="J217" i="36" s="1"/>
  <c r="W215" i="36"/>
  <c r="O215" i="36"/>
  <c r="W214" i="36"/>
  <c r="O214" i="36"/>
  <c r="W213" i="36"/>
  <c r="O213" i="36"/>
  <c r="N213" i="36"/>
  <c r="W212" i="36"/>
  <c r="O212" i="36"/>
  <c r="N212" i="36"/>
  <c r="J212" i="36" s="1"/>
  <c r="W211" i="36"/>
  <c r="O211" i="36"/>
  <c r="N211" i="36"/>
  <c r="W209" i="36"/>
  <c r="O209" i="36"/>
  <c r="W208" i="36"/>
  <c r="O208" i="36"/>
  <c r="W207" i="36"/>
  <c r="O207" i="36"/>
  <c r="N207" i="36"/>
  <c r="J207" i="36" s="1"/>
  <c r="W206" i="36"/>
  <c r="O206" i="36"/>
  <c r="N206" i="36"/>
  <c r="W205" i="36"/>
  <c r="O205" i="36"/>
  <c r="N205" i="36"/>
  <c r="J205" i="36" s="1"/>
  <c r="W203" i="36"/>
  <c r="O203" i="36"/>
  <c r="W202" i="36"/>
  <c r="O202" i="36"/>
  <c r="W201" i="36"/>
  <c r="O201" i="36"/>
  <c r="N201" i="36"/>
  <c r="W200" i="36"/>
  <c r="O200" i="36"/>
  <c r="N200" i="36"/>
  <c r="J200" i="36" s="1"/>
  <c r="W199" i="36"/>
  <c r="O199" i="36"/>
  <c r="N199" i="36"/>
  <c r="W197" i="36"/>
  <c r="O197" i="36"/>
  <c r="W196" i="36"/>
  <c r="O196" i="36"/>
  <c r="W195" i="36"/>
  <c r="O195" i="36"/>
  <c r="N195" i="36"/>
  <c r="J195" i="36" s="1"/>
  <c r="W194" i="36"/>
  <c r="O194" i="36"/>
  <c r="N194" i="36"/>
  <c r="W193" i="36"/>
  <c r="O193" i="36"/>
  <c r="N193" i="36"/>
  <c r="J193" i="36" s="1"/>
  <c r="W191" i="36"/>
  <c r="O191" i="36"/>
  <c r="W190" i="36"/>
  <c r="O190" i="36"/>
  <c r="W189" i="36"/>
  <c r="O189" i="36"/>
  <c r="N189" i="36"/>
  <c r="W188" i="36"/>
  <c r="O188" i="36"/>
  <c r="N188" i="36"/>
  <c r="J188" i="36" s="1"/>
  <c r="W187" i="36"/>
  <c r="O187" i="36"/>
  <c r="N187" i="36"/>
  <c r="W185" i="36"/>
  <c r="O185" i="36"/>
  <c r="W184" i="36"/>
  <c r="O184" i="36"/>
  <c r="W183" i="36"/>
  <c r="O183" i="36"/>
  <c r="N183" i="36"/>
  <c r="J183" i="36" s="1"/>
  <c r="W182" i="36"/>
  <c r="O182" i="36"/>
  <c r="N182" i="36"/>
  <c r="W181" i="36"/>
  <c r="O181" i="36"/>
  <c r="N181" i="36"/>
  <c r="J181" i="36" s="1"/>
  <c r="W179" i="36"/>
  <c r="O179" i="36"/>
  <c r="W178" i="36"/>
  <c r="O178" i="36"/>
  <c r="W177" i="36"/>
  <c r="O177" i="36"/>
  <c r="N177" i="36"/>
  <c r="W176" i="36"/>
  <c r="O176" i="36"/>
  <c r="N176" i="36"/>
  <c r="J176" i="36" s="1"/>
  <c r="W175" i="36"/>
  <c r="O175" i="36"/>
  <c r="N175" i="36"/>
  <c r="W173" i="36"/>
  <c r="O173" i="36"/>
  <c r="W172" i="36"/>
  <c r="O172" i="36"/>
  <c r="W171" i="36"/>
  <c r="O171" i="36"/>
  <c r="N171" i="36"/>
  <c r="J171" i="36" s="1"/>
  <c r="W170" i="36"/>
  <c r="O170" i="36"/>
  <c r="N170" i="36"/>
  <c r="W169" i="36"/>
  <c r="O169" i="36"/>
  <c r="N169" i="36"/>
  <c r="J169" i="36" s="1"/>
  <c r="W167" i="36"/>
  <c r="O167" i="36"/>
  <c r="W166" i="36"/>
  <c r="O166" i="36"/>
  <c r="W165" i="36"/>
  <c r="O165" i="36"/>
  <c r="N165" i="36"/>
  <c r="W164" i="36"/>
  <c r="O164" i="36"/>
  <c r="N164" i="36"/>
  <c r="J164" i="36" s="1"/>
  <c r="W163" i="36"/>
  <c r="O163" i="36"/>
  <c r="N163" i="36"/>
  <c r="W161" i="36"/>
  <c r="O161" i="36"/>
  <c r="W160" i="36"/>
  <c r="O160" i="36"/>
  <c r="W159" i="36"/>
  <c r="O159" i="36"/>
  <c r="N159" i="36"/>
  <c r="J159" i="36" s="1"/>
  <c r="W158" i="36"/>
  <c r="O158" i="36"/>
  <c r="N158" i="36"/>
  <c r="W157" i="36"/>
  <c r="O157" i="36"/>
  <c r="N157" i="36"/>
  <c r="J157" i="36" s="1"/>
  <c r="W155" i="36"/>
  <c r="O155" i="36"/>
  <c r="W154" i="36"/>
  <c r="O154" i="36"/>
  <c r="W153" i="36"/>
  <c r="O153" i="36"/>
  <c r="N153" i="36"/>
  <c r="W152" i="36"/>
  <c r="O152" i="36"/>
  <c r="N152" i="36"/>
  <c r="J152" i="36" s="1"/>
  <c r="W151" i="36"/>
  <c r="O151" i="36"/>
  <c r="N151" i="36"/>
  <c r="W149" i="36"/>
  <c r="O149" i="36"/>
  <c r="W148" i="36"/>
  <c r="O148" i="36"/>
  <c r="W147" i="36"/>
  <c r="O147" i="36"/>
  <c r="N147" i="36"/>
  <c r="J147" i="36" s="1"/>
  <c r="W146" i="36"/>
  <c r="O146" i="36"/>
  <c r="N146" i="36"/>
  <c r="W145" i="36"/>
  <c r="O145" i="36"/>
  <c r="N145" i="36"/>
  <c r="J145" i="36" s="1"/>
  <c r="W143" i="36"/>
  <c r="O143" i="36"/>
  <c r="W142" i="36"/>
  <c r="O142" i="36"/>
  <c r="W141" i="36"/>
  <c r="O141" i="36"/>
  <c r="N141" i="36"/>
  <c r="W140" i="36"/>
  <c r="O140" i="36"/>
  <c r="N140" i="36"/>
  <c r="J140" i="36" s="1"/>
  <c r="W139" i="36"/>
  <c r="O139" i="36"/>
  <c r="N139" i="36"/>
  <c r="W137" i="36"/>
  <c r="O137" i="36"/>
  <c r="W136" i="36"/>
  <c r="O136" i="36"/>
  <c r="W135" i="36"/>
  <c r="O135" i="36"/>
  <c r="N135" i="36"/>
  <c r="J135" i="36" s="1"/>
  <c r="W134" i="36"/>
  <c r="O134" i="36"/>
  <c r="N134" i="36"/>
  <c r="W133" i="36"/>
  <c r="O133" i="36"/>
  <c r="N133" i="36"/>
  <c r="J133" i="36" s="1"/>
  <c r="W131" i="36"/>
  <c r="O131" i="36"/>
  <c r="W130" i="36"/>
  <c r="O130" i="36"/>
  <c r="W129" i="36"/>
  <c r="O129" i="36"/>
  <c r="N129" i="36"/>
  <c r="W128" i="36"/>
  <c r="O128" i="36"/>
  <c r="N128" i="36"/>
  <c r="J128" i="36" s="1"/>
  <c r="W127" i="36"/>
  <c r="O127" i="36"/>
  <c r="N127" i="36"/>
  <c r="W125" i="36"/>
  <c r="O125" i="36"/>
  <c r="W124" i="36"/>
  <c r="O124" i="36"/>
  <c r="W123" i="36"/>
  <c r="O123" i="36"/>
  <c r="N123" i="36"/>
  <c r="J123" i="36" s="1"/>
  <c r="W122" i="36"/>
  <c r="O122" i="36"/>
  <c r="N122" i="36"/>
  <c r="W121" i="36"/>
  <c r="O121" i="36"/>
  <c r="N121" i="36"/>
  <c r="J121" i="36" s="1"/>
  <c r="W119" i="36"/>
  <c r="O119" i="36"/>
  <c r="W118" i="36"/>
  <c r="O118" i="36"/>
  <c r="W117" i="36"/>
  <c r="O117" i="36"/>
  <c r="N117" i="36"/>
  <c r="W116" i="36"/>
  <c r="O116" i="36"/>
  <c r="N116" i="36"/>
  <c r="J116" i="36" s="1"/>
  <c r="W115" i="36"/>
  <c r="O115" i="36"/>
  <c r="N115" i="36"/>
  <c r="W113" i="36"/>
  <c r="O113" i="36"/>
  <c r="W112" i="36"/>
  <c r="O112" i="36"/>
  <c r="W111" i="36"/>
  <c r="O111" i="36"/>
  <c r="N111" i="36"/>
  <c r="J111" i="36" s="1"/>
  <c r="W110" i="36"/>
  <c r="O110" i="36"/>
  <c r="N110" i="36"/>
  <c r="W109" i="36"/>
  <c r="O109" i="36"/>
  <c r="N109" i="36"/>
  <c r="J109" i="36" s="1"/>
  <c r="W107" i="36"/>
  <c r="O107" i="36"/>
  <c r="W106" i="36"/>
  <c r="O106" i="36"/>
  <c r="W105" i="36"/>
  <c r="O105" i="36"/>
  <c r="N105" i="36"/>
  <c r="W104" i="36"/>
  <c r="O104" i="36"/>
  <c r="N104" i="36"/>
  <c r="J104" i="36" s="1"/>
  <c r="W103" i="36"/>
  <c r="O103" i="36"/>
  <c r="N103" i="36"/>
  <c r="W101" i="36"/>
  <c r="O101" i="36"/>
  <c r="W100" i="36"/>
  <c r="O100" i="36"/>
  <c r="W99" i="36"/>
  <c r="O99" i="36"/>
  <c r="N99" i="36"/>
  <c r="J99" i="36" s="1"/>
  <c r="W98" i="36"/>
  <c r="O98" i="36"/>
  <c r="N98" i="36"/>
  <c r="W97" i="36"/>
  <c r="O97" i="36"/>
  <c r="N97" i="36"/>
  <c r="J97" i="36" s="1"/>
  <c r="W95" i="36"/>
  <c r="O95" i="36"/>
  <c r="W94" i="36"/>
  <c r="O94" i="36"/>
  <c r="W93" i="36"/>
  <c r="O93" i="36"/>
  <c r="N93" i="36"/>
  <c r="W92" i="36"/>
  <c r="O92" i="36"/>
  <c r="N92" i="36"/>
  <c r="J92" i="36" s="1"/>
  <c r="W91" i="36"/>
  <c r="O91" i="36"/>
  <c r="N91" i="36"/>
  <c r="W89" i="36"/>
  <c r="O89" i="36"/>
  <c r="W88" i="36"/>
  <c r="O88" i="36"/>
  <c r="W87" i="36"/>
  <c r="O87" i="36"/>
  <c r="N87" i="36"/>
  <c r="J87" i="36" s="1"/>
  <c r="W86" i="36"/>
  <c r="O86" i="36"/>
  <c r="N86" i="36"/>
  <c r="W85" i="36"/>
  <c r="O85" i="36"/>
  <c r="N85" i="36"/>
  <c r="J85" i="36" s="1"/>
  <c r="W83" i="36"/>
  <c r="O83" i="36"/>
  <c r="W82" i="36"/>
  <c r="O82" i="36"/>
  <c r="W81" i="36"/>
  <c r="O81" i="36"/>
  <c r="N81" i="36"/>
  <c r="W80" i="36"/>
  <c r="O80" i="36"/>
  <c r="N80" i="36"/>
  <c r="J80" i="36" s="1"/>
  <c r="W79" i="36"/>
  <c r="O79" i="36"/>
  <c r="N79" i="36"/>
  <c r="W77" i="36"/>
  <c r="O77" i="36"/>
  <c r="W76" i="36"/>
  <c r="O76" i="36"/>
  <c r="W75" i="36"/>
  <c r="O75" i="36"/>
  <c r="N75" i="36"/>
  <c r="J75" i="36" s="1"/>
  <c r="W74" i="36"/>
  <c r="O74" i="36"/>
  <c r="N74" i="36"/>
  <c r="W73" i="36"/>
  <c r="O73" i="36"/>
  <c r="N73" i="36"/>
  <c r="J73" i="36" s="1"/>
  <c r="W71" i="36"/>
  <c r="O71" i="36"/>
  <c r="W70" i="36"/>
  <c r="O70" i="36"/>
  <c r="W69" i="36"/>
  <c r="O69" i="36"/>
  <c r="N69" i="36"/>
  <c r="W68" i="36"/>
  <c r="O68" i="36"/>
  <c r="N68" i="36"/>
  <c r="J68" i="36" s="1"/>
  <c r="W67" i="36"/>
  <c r="O67" i="36"/>
  <c r="N67" i="36"/>
  <c r="W65" i="36"/>
  <c r="O65" i="36"/>
  <c r="W64" i="36"/>
  <c r="O64" i="36"/>
  <c r="W63" i="36"/>
  <c r="O63" i="36"/>
  <c r="N63" i="36"/>
  <c r="J63" i="36" s="1"/>
  <c r="W62" i="36"/>
  <c r="O62" i="36"/>
  <c r="N62" i="36"/>
  <c r="W61" i="36"/>
  <c r="O61" i="36"/>
  <c r="N61" i="36"/>
  <c r="J61" i="36" s="1"/>
  <c r="W59" i="36"/>
  <c r="O59" i="36"/>
  <c r="W58" i="36"/>
  <c r="O58" i="36"/>
  <c r="W57" i="36"/>
  <c r="O57" i="36"/>
  <c r="N57" i="36"/>
  <c r="W56" i="36"/>
  <c r="O56" i="36"/>
  <c r="N56" i="36"/>
  <c r="J56" i="36" s="1"/>
  <c r="W55" i="36"/>
  <c r="O55" i="36"/>
  <c r="N55" i="36"/>
  <c r="W53" i="36"/>
  <c r="O53" i="36"/>
  <c r="W52" i="36"/>
  <c r="O52" i="36"/>
  <c r="W51" i="36"/>
  <c r="O51" i="36"/>
  <c r="N51" i="36"/>
  <c r="J51" i="36" s="1"/>
  <c r="W50" i="36"/>
  <c r="O50" i="36"/>
  <c r="N50" i="36"/>
  <c r="W49" i="36"/>
  <c r="O49" i="36"/>
  <c r="N49" i="36"/>
  <c r="J49" i="36" s="1"/>
  <c r="W47" i="36"/>
  <c r="O47" i="36"/>
  <c r="W46" i="36"/>
  <c r="O46" i="36"/>
  <c r="W45" i="36"/>
  <c r="O45" i="36"/>
  <c r="N45" i="36"/>
  <c r="W44" i="36"/>
  <c r="O44" i="36"/>
  <c r="N44" i="36"/>
  <c r="J44" i="36" s="1"/>
  <c r="W43" i="36"/>
  <c r="O43" i="36"/>
  <c r="N43" i="36"/>
  <c r="W41" i="36"/>
  <c r="O41" i="36"/>
  <c r="W40" i="36"/>
  <c r="O40" i="36"/>
  <c r="W39" i="36"/>
  <c r="O39" i="36"/>
  <c r="N39" i="36"/>
  <c r="J39" i="36" s="1"/>
  <c r="W38" i="36"/>
  <c r="O38" i="36"/>
  <c r="N38" i="36"/>
  <c r="W37" i="36"/>
  <c r="O37" i="36"/>
  <c r="N37" i="36"/>
  <c r="J37" i="36" s="1"/>
  <c r="W35" i="36"/>
  <c r="O35" i="36"/>
  <c r="W34" i="36"/>
  <c r="O34" i="36"/>
  <c r="W33" i="36"/>
  <c r="O33" i="36"/>
  <c r="N33" i="36"/>
  <c r="W32" i="36"/>
  <c r="O32" i="36"/>
  <c r="N32" i="36"/>
  <c r="J32" i="36" s="1"/>
  <c r="W31" i="36"/>
  <c r="O31" i="36"/>
  <c r="N31" i="36"/>
  <c r="W29" i="36"/>
  <c r="O29" i="36"/>
  <c r="W28" i="36"/>
  <c r="O28" i="36"/>
  <c r="W27" i="36"/>
  <c r="O27" i="36"/>
  <c r="N27" i="36"/>
  <c r="J27" i="36" s="1"/>
  <c r="W26" i="36"/>
  <c r="O26" i="36"/>
  <c r="N26" i="36"/>
  <c r="W25" i="36"/>
  <c r="O25" i="36"/>
  <c r="N25" i="36"/>
  <c r="J25" i="36" s="1"/>
  <c r="W23" i="36"/>
  <c r="O23" i="36"/>
  <c r="W22" i="36"/>
  <c r="O22" i="36"/>
  <c r="W21" i="36"/>
  <c r="O21" i="36"/>
  <c r="N21" i="36"/>
  <c r="W20" i="36"/>
  <c r="O20" i="36"/>
  <c r="N20" i="36"/>
  <c r="J20" i="36" s="1"/>
  <c r="W19" i="36"/>
  <c r="O19" i="36"/>
  <c r="N19" i="36"/>
  <c r="O17" i="36"/>
  <c r="O16" i="36"/>
  <c r="O15" i="36"/>
  <c r="O14" i="36"/>
  <c r="O13" i="36"/>
  <c r="N15" i="36"/>
  <c r="N14" i="36"/>
  <c r="J14" i="36" s="1"/>
  <c r="N13" i="36"/>
  <c r="W17" i="36"/>
  <c r="W16" i="36"/>
  <c r="W15" i="36"/>
  <c r="W14" i="36"/>
  <c r="W13" i="36"/>
  <c r="E3" i="36"/>
  <c r="J15" i="36" l="1"/>
  <c r="J21" i="36"/>
  <c r="J31" i="36"/>
  <c r="J38" i="36"/>
  <c r="J45" i="36"/>
  <c r="J55" i="36"/>
  <c r="J62" i="36"/>
  <c r="J69" i="36"/>
  <c r="J79" i="36"/>
  <c r="J86" i="36"/>
  <c r="J93" i="36"/>
  <c r="J103" i="36"/>
  <c r="J110" i="36"/>
  <c r="J117" i="36"/>
  <c r="J127" i="36"/>
  <c r="J134" i="36"/>
  <c r="J141" i="36"/>
  <c r="J151" i="36"/>
  <c r="J158" i="36"/>
  <c r="J165" i="36"/>
  <c r="J175" i="36"/>
  <c r="J182" i="36"/>
  <c r="J189" i="36"/>
  <c r="J199" i="36"/>
  <c r="J206" i="36"/>
  <c r="J213" i="36"/>
  <c r="J223" i="36"/>
  <c r="J230" i="36"/>
  <c r="J237" i="36"/>
  <c r="J247" i="36"/>
  <c r="J254" i="36"/>
  <c r="J261" i="36"/>
  <c r="J271" i="36"/>
  <c r="J278" i="36"/>
  <c r="J285" i="36"/>
  <c r="J295" i="36"/>
  <c r="J302" i="36"/>
  <c r="J309" i="36"/>
  <c r="J13" i="36"/>
  <c r="J19" i="36"/>
  <c r="J26" i="36"/>
  <c r="J33" i="36"/>
  <c r="J43" i="36"/>
  <c r="J50" i="36"/>
  <c r="J57" i="36"/>
  <c r="J67" i="36"/>
  <c r="J74" i="36"/>
  <c r="J81" i="36"/>
  <c r="J91" i="36"/>
  <c r="J98" i="36"/>
  <c r="J105" i="36"/>
  <c r="J115" i="36"/>
  <c r="J122" i="36"/>
  <c r="J129" i="36"/>
  <c r="J139" i="36"/>
  <c r="J146" i="36"/>
  <c r="J153" i="36"/>
  <c r="J163" i="36"/>
  <c r="J170" i="36"/>
  <c r="J177" i="36"/>
  <c r="J187" i="36"/>
  <c r="J194" i="36"/>
  <c r="J201" i="36"/>
  <c r="J211" i="36"/>
  <c r="J218" i="36"/>
  <c r="J225" i="36"/>
  <c r="J235" i="36"/>
  <c r="J242" i="36"/>
  <c r="J249" i="36"/>
  <c r="J259" i="36"/>
  <c r="J266" i="36"/>
  <c r="J273" i="36"/>
  <c r="J283" i="36"/>
  <c r="J290" i="36"/>
  <c r="J297" i="36"/>
  <c r="J307" i="36"/>
  <c r="W10" i="36"/>
  <c r="W8" i="36"/>
  <c r="W11" i="36"/>
  <c r="W9" i="36"/>
  <c r="W7" i="36"/>
  <c r="O11" i="36"/>
  <c r="O9" i="36"/>
  <c r="O10" i="36"/>
  <c r="O8" i="36"/>
  <c r="O7" i="36"/>
  <c r="O69" i="18"/>
  <c r="L69" i="18"/>
  <c r="I70" i="18"/>
  <c r="I69" i="18"/>
  <c r="G32" i="18"/>
  <c r="F32" i="18"/>
  <c r="I13" i="15"/>
  <c r="F10" i="5"/>
  <c r="V34" i="18" s="1"/>
  <c r="F4" i="33" l="1"/>
  <c r="E4" i="33"/>
  <c r="E20" i="5" s="1"/>
  <c r="U44" i="18" s="1"/>
  <c r="D4" i="33"/>
  <c r="F4" i="32"/>
  <c r="E4" i="32"/>
  <c r="E21" i="5" s="1"/>
  <c r="U45" i="18" s="1"/>
  <c r="D4" i="32"/>
  <c r="G13" i="32"/>
  <c r="H13" i="32" s="1"/>
  <c r="G14" i="32"/>
  <c r="H14" i="32" s="1"/>
  <c r="G15" i="32"/>
  <c r="H15" i="32" s="1"/>
  <c r="G16" i="32"/>
  <c r="H16" i="32" s="1"/>
  <c r="G17" i="32"/>
  <c r="H17" i="32" s="1"/>
  <c r="G18" i="32"/>
  <c r="H18" i="32" s="1"/>
  <c r="G19" i="32"/>
  <c r="H19" i="32" s="1"/>
  <c r="G20" i="32"/>
  <c r="H20" i="32" s="1"/>
  <c r="G21" i="32"/>
  <c r="H21" i="32" s="1"/>
  <c r="G22" i="32"/>
  <c r="H22" i="32" s="1"/>
  <c r="G23" i="32"/>
  <c r="H23" i="32" s="1"/>
  <c r="G24" i="32"/>
  <c r="H24" i="32" s="1"/>
  <c r="G25" i="32"/>
  <c r="H25" i="32" s="1"/>
  <c r="G26" i="32"/>
  <c r="H26" i="32" s="1"/>
  <c r="G27" i="32"/>
  <c r="H27" i="32" s="1"/>
  <c r="G28" i="32"/>
  <c r="H28" i="32" s="1"/>
  <c r="G29" i="32"/>
  <c r="H29" i="32" s="1"/>
  <c r="G30" i="32"/>
  <c r="H30" i="32" s="1"/>
  <c r="G31" i="32"/>
  <c r="H31" i="32" s="1"/>
  <c r="G32" i="32"/>
  <c r="H32" i="32" s="1"/>
  <c r="G33" i="32"/>
  <c r="H33" i="32" s="1"/>
  <c r="G34" i="32"/>
  <c r="H34" i="32" s="1"/>
  <c r="G35" i="32"/>
  <c r="H35" i="32" s="1"/>
  <c r="G36" i="32"/>
  <c r="H36"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0" i="32"/>
  <c r="H60" i="32" s="1"/>
  <c r="G61" i="32"/>
  <c r="H61" i="32" s="1"/>
  <c r="G62" i="32"/>
  <c r="H62" i="32" s="1"/>
  <c r="G63" i="32"/>
  <c r="H63" i="32" s="1"/>
  <c r="G64" i="32"/>
  <c r="H64" i="32" s="1"/>
  <c r="G65" i="32"/>
  <c r="H65" i="32" s="1"/>
  <c r="G66" i="32"/>
  <c r="H66" i="32" s="1"/>
  <c r="G67" i="32"/>
  <c r="H67" i="32" s="1"/>
  <c r="G68" i="32"/>
  <c r="H68" i="32" s="1"/>
  <c r="G69" i="32"/>
  <c r="H69" i="32" s="1"/>
  <c r="G70" i="32"/>
  <c r="H70" i="32" s="1"/>
  <c r="G71" i="32"/>
  <c r="H71" i="32" s="1"/>
  <c r="G72" i="32"/>
  <c r="H72" i="32" s="1"/>
  <c r="G73" i="32"/>
  <c r="H73" i="32" s="1"/>
  <c r="G74" i="32"/>
  <c r="H74" i="32" s="1"/>
  <c r="G75" i="32"/>
  <c r="H75" i="32" s="1"/>
  <c r="G76" i="32"/>
  <c r="H76" i="32" s="1"/>
  <c r="G77" i="32"/>
  <c r="H77" i="32" s="1"/>
  <c r="G78" i="32"/>
  <c r="H78" i="32" s="1"/>
  <c r="G79" i="32"/>
  <c r="H79" i="32" s="1"/>
  <c r="G80" i="32"/>
  <c r="H80" i="32" s="1"/>
  <c r="G81" i="32"/>
  <c r="H81" i="32" s="1"/>
  <c r="G82" i="32"/>
  <c r="H82" i="32" s="1"/>
  <c r="G83" i="32"/>
  <c r="H83" i="32" s="1"/>
  <c r="G84" i="32"/>
  <c r="H84" i="32" s="1"/>
  <c r="G85" i="32"/>
  <c r="H85" i="32" s="1"/>
  <c r="G86" i="32"/>
  <c r="H86" i="32" s="1"/>
  <c r="G87" i="32"/>
  <c r="H87" i="32" s="1"/>
  <c r="G88" i="32"/>
  <c r="H88" i="32" s="1"/>
  <c r="G89" i="32"/>
  <c r="H89" i="32" s="1"/>
  <c r="G90" i="32"/>
  <c r="H90" i="32" s="1"/>
  <c r="G91" i="32"/>
  <c r="H91" i="32" s="1"/>
  <c r="G92" i="32"/>
  <c r="H92" i="32" s="1"/>
  <c r="G93" i="32"/>
  <c r="H93" i="32" s="1"/>
  <c r="G94" i="32"/>
  <c r="H94" i="32" s="1"/>
  <c r="G95" i="32"/>
  <c r="H95" i="32" s="1"/>
  <c r="G96" i="32"/>
  <c r="H96" i="32" s="1"/>
  <c r="G97" i="32"/>
  <c r="H97" i="32" s="1"/>
  <c r="G98" i="32"/>
  <c r="H98" i="32" s="1"/>
  <c r="G99" i="32"/>
  <c r="H99" i="32" s="1"/>
  <c r="G100" i="32"/>
  <c r="H100" i="32" s="1"/>
  <c r="G101" i="32"/>
  <c r="H101" i="32" s="1"/>
  <c r="G102" i="32"/>
  <c r="H102" i="32" s="1"/>
  <c r="G103" i="32"/>
  <c r="H103" i="32" s="1"/>
  <c r="G104" i="32"/>
  <c r="H104" i="32" s="1"/>
  <c r="G105" i="32"/>
  <c r="H105" i="32" s="1"/>
  <c r="G106" i="32"/>
  <c r="H106" i="32" s="1"/>
  <c r="G107" i="32"/>
  <c r="H107" i="32" s="1"/>
  <c r="G108" i="32"/>
  <c r="H108" i="32" s="1"/>
  <c r="G109" i="32"/>
  <c r="H109" i="32" s="1"/>
  <c r="G110" i="32"/>
  <c r="H110" i="32" s="1"/>
  <c r="G111" i="32"/>
  <c r="H111" i="32" s="1"/>
  <c r="G112" i="32"/>
  <c r="H112" i="32" s="1"/>
  <c r="G113" i="32"/>
  <c r="H113" i="32" s="1"/>
  <c r="G114" i="32"/>
  <c r="H114" i="32" s="1"/>
  <c r="G115" i="32"/>
  <c r="H115" i="32" s="1"/>
  <c r="G116" i="32"/>
  <c r="H116" i="32" s="1"/>
  <c r="G17" i="33"/>
  <c r="H17" i="33" s="1"/>
  <c r="G18" i="33"/>
  <c r="H18" i="33" s="1"/>
  <c r="G19" i="33"/>
  <c r="H19" i="33" s="1"/>
  <c r="G20" i="33"/>
  <c r="H20" i="33" s="1"/>
  <c r="G21" i="33"/>
  <c r="H21" i="33" s="1"/>
  <c r="G22" i="33"/>
  <c r="H22" i="33" s="1"/>
  <c r="G23" i="33"/>
  <c r="H23" i="33" s="1"/>
  <c r="G24" i="33"/>
  <c r="H24" i="33" s="1"/>
  <c r="G25" i="33"/>
  <c r="H25" i="33" s="1"/>
  <c r="G26" i="33"/>
  <c r="H26" i="33" s="1"/>
  <c r="G27" i="33"/>
  <c r="H27" i="33" s="1"/>
  <c r="G28" i="33"/>
  <c r="H28" i="33" s="1"/>
  <c r="G29" i="33"/>
  <c r="H29" i="33" s="1"/>
  <c r="G30" i="33"/>
  <c r="H30" i="33" s="1"/>
  <c r="G31" i="33"/>
  <c r="H31" i="33" s="1"/>
  <c r="G32" i="33"/>
  <c r="H32" i="33" s="1"/>
  <c r="G33" i="33"/>
  <c r="H33" i="33" s="1"/>
  <c r="G34" i="33"/>
  <c r="H34" i="33" s="1"/>
  <c r="G35" i="33"/>
  <c r="H35" i="33" s="1"/>
  <c r="G36" i="33"/>
  <c r="H36" i="33" s="1"/>
  <c r="G37" i="33"/>
  <c r="H37" i="33" s="1"/>
  <c r="G38" i="33"/>
  <c r="H38" i="33" s="1"/>
  <c r="G39" i="33"/>
  <c r="H39" i="33" s="1"/>
  <c r="G40" i="33"/>
  <c r="H40" i="33" s="1"/>
  <c r="G41" i="33"/>
  <c r="H41" i="33" s="1"/>
  <c r="G42" i="33"/>
  <c r="H42" i="33" s="1"/>
  <c r="G43" i="33"/>
  <c r="H43" i="33" s="1"/>
  <c r="G44" i="33"/>
  <c r="H44" i="33" s="1"/>
  <c r="G45" i="33"/>
  <c r="H45" i="33" s="1"/>
  <c r="G46" i="33"/>
  <c r="H46" i="33" s="1"/>
  <c r="G47" i="33"/>
  <c r="H47" i="33" s="1"/>
  <c r="G48" i="33"/>
  <c r="H48" i="33" s="1"/>
  <c r="G49" i="33"/>
  <c r="H49" i="33" s="1"/>
  <c r="G50" i="33"/>
  <c r="H50" i="33" s="1"/>
  <c r="G51" i="33"/>
  <c r="H51" i="33" s="1"/>
  <c r="G52" i="33"/>
  <c r="H52" i="33" s="1"/>
  <c r="G53" i="33"/>
  <c r="H53" i="33" s="1"/>
  <c r="G54" i="33"/>
  <c r="H54" i="33" s="1"/>
  <c r="G55" i="33"/>
  <c r="H55" i="33" s="1"/>
  <c r="G56" i="33"/>
  <c r="H56" i="33" s="1"/>
  <c r="G57" i="33"/>
  <c r="H57" i="33" s="1"/>
  <c r="G58" i="33"/>
  <c r="H58" i="33" s="1"/>
  <c r="G59" i="33"/>
  <c r="H59" i="33" s="1"/>
  <c r="G60" i="33"/>
  <c r="H60" i="33" s="1"/>
  <c r="G61" i="33"/>
  <c r="H61" i="33" s="1"/>
  <c r="G62" i="33"/>
  <c r="H62" i="33" s="1"/>
  <c r="G63" i="33"/>
  <c r="H63" i="33" s="1"/>
  <c r="G64" i="33"/>
  <c r="H64" i="33" s="1"/>
  <c r="G65" i="33"/>
  <c r="H65" i="33" s="1"/>
  <c r="G66" i="33"/>
  <c r="H66" i="33" s="1"/>
  <c r="G67" i="33"/>
  <c r="H67" i="33" s="1"/>
  <c r="G68" i="33"/>
  <c r="H68" i="33" s="1"/>
  <c r="G69" i="33"/>
  <c r="H69" i="33" s="1"/>
  <c r="G70" i="33"/>
  <c r="H70" i="33" s="1"/>
  <c r="G71" i="33"/>
  <c r="H71" i="33" s="1"/>
  <c r="G72" i="33"/>
  <c r="H72" i="33" s="1"/>
  <c r="G73" i="33"/>
  <c r="H73" i="33" s="1"/>
  <c r="G74" i="33"/>
  <c r="H74" i="33" s="1"/>
  <c r="G75" i="33"/>
  <c r="H75" i="33" s="1"/>
  <c r="G76" i="33"/>
  <c r="H76" i="33" s="1"/>
  <c r="G77" i="33"/>
  <c r="H77" i="33" s="1"/>
  <c r="G78" i="33"/>
  <c r="H78" i="33" s="1"/>
  <c r="G79" i="33"/>
  <c r="H79" i="33" s="1"/>
  <c r="G80" i="33"/>
  <c r="H80" i="33" s="1"/>
  <c r="G81" i="33"/>
  <c r="H81" i="33" s="1"/>
  <c r="G82" i="33"/>
  <c r="H82" i="33" s="1"/>
  <c r="G83" i="33"/>
  <c r="H83" i="33" s="1"/>
  <c r="G84" i="33"/>
  <c r="H84" i="33" s="1"/>
  <c r="G85" i="33"/>
  <c r="H85" i="33" s="1"/>
  <c r="G86" i="33"/>
  <c r="H86" i="33" s="1"/>
  <c r="G87" i="33"/>
  <c r="H87" i="33" s="1"/>
  <c r="G88" i="33"/>
  <c r="H88" i="33" s="1"/>
  <c r="G89" i="33"/>
  <c r="H89" i="33" s="1"/>
  <c r="G90" i="33"/>
  <c r="H90" i="33" s="1"/>
  <c r="G91" i="33"/>
  <c r="H91" i="33" s="1"/>
  <c r="G92" i="33"/>
  <c r="H92" i="33" s="1"/>
  <c r="G93" i="33"/>
  <c r="H93" i="33" s="1"/>
  <c r="G94" i="33"/>
  <c r="H94" i="33" s="1"/>
  <c r="G95" i="33"/>
  <c r="H95" i="33" s="1"/>
  <c r="G96" i="33"/>
  <c r="H96" i="33" s="1"/>
  <c r="G97" i="33"/>
  <c r="H97" i="33" s="1"/>
  <c r="G98" i="33"/>
  <c r="H98" i="33" s="1"/>
  <c r="G99" i="33"/>
  <c r="H99" i="33" s="1"/>
  <c r="G100" i="33"/>
  <c r="H100" i="33" s="1"/>
  <c r="G101" i="33"/>
  <c r="H101" i="33" s="1"/>
  <c r="G102" i="33"/>
  <c r="H102" i="33" s="1"/>
  <c r="G103" i="33"/>
  <c r="H103" i="33" s="1"/>
  <c r="G104" i="33"/>
  <c r="H104" i="33" s="1"/>
  <c r="G105" i="33"/>
  <c r="H105" i="33" s="1"/>
  <c r="G106" i="33"/>
  <c r="H106" i="33" s="1"/>
  <c r="G107" i="33"/>
  <c r="H107" i="33" s="1"/>
  <c r="G108" i="33"/>
  <c r="H108" i="33" s="1"/>
  <c r="G109" i="33"/>
  <c r="H109" i="33" s="1"/>
  <c r="G110" i="33"/>
  <c r="H110" i="33" s="1"/>
  <c r="G111" i="33"/>
  <c r="H111" i="33" s="1"/>
  <c r="G112" i="33"/>
  <c r="H112" i="33" s="1"/>
  <c r="G113" i="33"/>
  <c r="H113" i="33" s="1"/>
  <c r="G114" i="33"/>
  <c r="H114" i="33" s="1"/>
  <c r="G115" i="33"/>
  <c r="H115" i="33" s="1"/>
  <c r="G116" i="33"/>
  <c r="H116" i="33" s="1"/>
  <c r="G117" i="33"/>
  <c r="H117" i="33" s="1"/>
  <c r="G118" i="33"/>
  <c r="H118" i="33" s="1"/>
  <c r="G119" i="33"/>
  <c r="H119" i="33" s="1"/>
  <c r="G120" i="33"/>
  <c r="H120" i="33" s="1"/>
  <c r="G121" i="33"/>
  <c r="H121" i="33" s="1"/>
  <c r="G122" i="33"/>
  <c r="H122" i="33" s="1"/>
  <c r="G123" i="33"/>
  <c r="H123" i="33" s="1"/>
  <c r="G124" i="33"/>
  <c r="H124" i="33" s="1"/>
  <c r="G125" i="33"/>
  <c r="H125" i="33" s="1"/>
  <c r="G126" i="33"/>
  <c r="H126" i="33" s="1"/>
  <c r="G127" i="33"/>
  <c r="H127" i="33" s="1"/>
  <c r="G128" i="33"/>
  <c r="H128" i="33" s="1"/>
  <c r="G129" i="33"/>
  <c r="H129" i="33" s="1"/>
  <c r="G8" i="34"/>
  <c r="E8" i="34"/>
  <c r="E19" i="5" s="1"/>
  <c r="U43" i="18" s="1"/>
  <c r="D8" i="34"/>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51" i="34"/>
  <c r="I51" i="34" s="1"/>
  <c r="H52" i="34"/>
  <c r="I52" i="34" s="1"/>
  <c r="H53" i="34"/>
  <c r="I53" i="34" s="1"/>
  <c r="H54" i="34"/>
  <c r="I54" i="34" s="1"/>
  <c r="H55" i="34"/>
  <c r="I55" i="34" s="1"/>
  <c r="H56" i="34"/>
  <c r="I56" i="34" s="1"/>
  <c r="H57" i="34"/>
  <c r="I57" i="34" s="1"/>
  <c r="H58" i="34"/>
  <c r="I58" i="34" s="1"/>
  <c r="H59" i="34"/>
  <c r="I59" i="34" s="1"/>
  <c r="H60" i="34"/>
  <c r="I60" i="34" s="1"/>
  <c r="H61" i="34"/>
  <c r="I61" i="34" s="1"/>
  <c r="H62" i="34"/>
  <c r="I62" i="34" s="1"/>
  <c r="H63" i="34"/>
  <c r="I63" i="34" s="1"/>
  <c r="H64" i="34"/>
  <c r="I64" i="34" s="1"/>
  <c r="H65" i="34"/>
  <c r="I65" i="34" s="1"/>
  <c r="H66" i="34"/>
  <c r="I66" i="34" s="1"/>
  <c r="H67" i="34"/>
  <c r="I67" i="34" s="1"/>
  <c r="H68" i="34"/>
  <c r="I68" i="34" s="1"/>
  <c r="H69" i="34"/>
  <c r="I69" i="34" s="1"/>
  <c r="H70" i="34"/>
  <c r="I70" i="34" s="1"/>
  <c r="H71" i="34"/>
  <c r="I71" i="34" s="1"/>
  <c r="H72" i="34"/>
  <c r="I72" i="34" s="1"/>
  <c r="H73" i="34"/>
  <c r="I73" i="34" s="1"/>
  <c r="H74" i="34"/>
  <c r="I74" i="34" s="1"/>
  <c r="H75" i="34"/>
  <c r="I75" i="34" s="1"/>
  <c r="H76" i="34"/>
  <c r="I76" i="34" s="1"/>
  <c r="H77" i="34"/>
  <c r="I77" i="34" s="1"/>
  <c r="H78" i="34"/>
  <c r="I78" i="34" s="1"/>
  <c r="H79" i="34"/>
  <c r="I79" i="34" s="1"/>
  <c r="H80" i="34"/>
  <c r="I80" i="34" s="1"/>
  <c r="H81" i="34"/>
  <c r="I81" i="34" s="1"/>
  <c r="H82" i="34"/>
  <c r="I82" i="34" s="1"/>
  <c r="H83" i="34"/>
  <c r="I83" i="34" s="1"/>
  <c r="H84" i="34"/>
  <c r="I84" i="34" s="1"/>
  <c r="H85" i="34"/>
  <c r="I85" i="34" s="1"/>
  <c r="H86" i="34"/>
  <c r="I86" i="34" s="1"/>
  <c r="H87" i="34"/>
  <c r="I87" i="34" s="1"/>
  <c r="H88" i="34"/>
  <c r="I88" i="34" s="1"/>
  <c r="H89" i="34"/>
  <c r="I89" i="34" s="1"/>
  <c r="H90" i="34"/>
  <c r="I90" i="34" s="1"/>
  <c r="H91" i="34"/>
  <c r="I91" i="34" s="1"/>
  <c r="H92" i="34"/>
  <c r="I92" i="34" s="1"/>
  <c r="H93" i="34"/>
  <c r="I93" i="34" s="1"/>
  <c r="H94" i="34"/>
  <c r="I94" i="34" s="1"/>
  <c r="H95" i="34"/>
  <c r="I95" i="34" s="1"/>
  <c r="H96" i="34"/>
  <c r="I96" i="34" s="1"/>
  <c r="H97" i="34"/>
  <c r="I97" i="34" s="1"/>
  <c r="H98" i="34"/>
  <c r="I98" i="34" s="1"/>
  <c r="H99" i="34"/>
  <c r="I99" i="34" s="1"/>
  <c r="H100" i="34"/>
  <c r="I100" i="34" s="1"/>
  <c r="H101" i="34"/>
  <c r="I101" i="34" s="1"/>
  <c r="H102" i="34"/>
  <c r="I102" i="34" s="1"/>
  <c r="H103" i="34"/>
  <c r="I103" i="34" s="1"/>
  <c r="H104" i="34"/>
  <c r="I104" i="34" s="1"/>
  <c r="H105" i="34"/>
  <c r="I105" i="34" s="1"/>
  <c r="H106" i="34"/>
  <c r="I106" i="34" s="1"/>
  <c r="H107" i="34"/>
  <c r="I107" i="34" s="1"/>
  <c r="H108" i="34"/>
  <c r="I108" i="34" s="1"/>
  <c r="H109" i="34"/>
  <c r="I109" i="34" s="1"/>
  <c r="H110" i="34"/>
  <c r="I110" i="34" s="1"/>
  <c r="H111" i="34"/>
  <c r="I111" i="34" s="1"/>
  <c r="H112" i="34"/>
  <c r="I112" i="34" s="1"/>
  <c r="H113" i="34"/>
  <c r="I113" i="34" s="1"/>
  <c r="H114" i="34"/>
  <c r="I114" i="34" s="1"/>
  <c r="H115" i="34"/>
  <c r="I115" i="34" s="1"/>
  <c r="H116" i="34"/>
  <c r="I116" i="34" s="1"/>
  <c r="H117" i="34"/>
  <c r="I117" i="34" s="1"/>
  <c r="H118" i="34"/>
  <c r="I118" i="34" s="1"/>
  <c r="H119" i="34"/>
  <c r="I119" i="34" s="1"/>
  <c r="H120" i="34"/>
  <c r="I120" i="34" s="1"/>
  <c r="H121" i="34"/>
  <c r="I121" i="34" s="1"/>
  <c r="H122" i="34"/>
  <c r="I122" i="34" s="1"/>
  <c r="H123" i="34"/>
  <c r="I123" i="34" s="1"/>
  <c r="H124" i="34"/>
  <c r="I124" i="34" s="1"/>
  <c r="H125" i="34"/>
  <c r="I125" i="34" s="1"/>
  <c r="H126" i="34"/>
  <c r="I126" i="34" s="1"/>
  <c r="H127" i="34"/>
  <c r="I127" i="34" s="1"/>
  <c r="H128" i="34"/>
  <c r="I128" i="34" s="1"/>
  <c r="H129" i="34"/>
  <c r="I129" i="34" s="1"/>
  <c r="H130" i="34"/>
  <c r="I130" i="34" s="1"/>
  <c r="H131" i="34"/>
  <c r="I131" i="34" s="1"/>
  <c r="H132" i="34"/>
  <c r="I132" i="34" s="1"/>
  <c r="H133" i="34"/>
  <c r="I133" i="34" s="1"/>
  <c r="H134" i="34"/>
  <c r="I134" i="34" s="1"/>
  <c r="H135" i="34"/>
  <c r="I135" i="34" s="1"/>
  <c r="H136" i="34"/>
  <c r="I136" i="34" s="1"/>
  <c r="H137" i="34"/>
  <c r="I137" i="34" s="1"/>
  <c r="H138" i="34"/>
  <c r="I138" i="34" s="1"/>
  <c r="H139" i="34"/>
  <c r="I139" i="34" s="1"/>
  <c r="E4" i="34" l="1"/>
  <c r="E9" i="34"/>
  <c r="E5" i="33"/>
  <c r="E5" i="32"/>
  <c r="G156" i="32"/>
  <c r="H156" i="32" s="1"/>
  <c r="G155" i="32"/>
  <c r="H155" i="32" s="1"/>
  <c r="G154" i="32"/>
  <c r="H154" i="32" s="1"/>
  <c r="G153" i="32"/>
  <c r="H153" i="32" s="1"/>
  <c r="G152" i="32"/>
  <c r="H152" i="32" s="1"/>
  <c r="G151" i="32"/>
  <c r="H151" i="32" s="1"/>
  <c r="G150" i="32"/>
  <c r="H150" i="32" s="1"/>
  <c r="G149" i="32"/>
  <c r="H149" i="32" s="1"/>
  <c r="G148" i="32"/>
  <c r="H148" i="32" s="1"/>
  <c r="G147" i="32"/>
  <c r="H147" i="32" s="1"/>
  <c r="G146" i="32"/>
  <c r="H146" i="32" s="1"/>
  <c r="G145" i="32"/>
  <c r="H145" i="32" s="1"/>
  <c r="G144" i="32"/>
  <c r="H144" i="32" s="1"/>
  <c r="G143" i="32"/>
  <c r="H143" i="32" s="1"/>
  <c r="G142" i="32"/>
  <c r="H142" i="32" s="1"/>
  <c r="G141" i="32"/>
  <c r="H141" i="32" s="1"/>
  <c r="G140" i="32"/>
  <c r="H140" i="32" s="1"/>
  <c r="G139" i="32"/>
  <c r="H139" i="32" s="1"/>
  <c r="G138" i="32"/>
  <c r="H138" i="32" s="1"/>
  <c r="G137" i="32"/>
  <c r="H137" i="32" s="1"/>
  <c r="G136" i="32"/>
  <c r="H136" i="32" s="1"/>
  <c r="G135" i="32"/>
  <c r="H135" i="32" s="1"/>
  <c r="G134" i="32"/>
  <c r="H134" i="32" s="1"/>
  <c r="G133" i="32"/>
  <c r="H133" i="32" s="1"/>
  <c r="G132" i="32"/>
  <c r="H132" i="32" s="1"/>
  <c r="G131" i="32"/>
  <c r="H131" i="32" s="1"/>
  <c r="G130" i="32"/>
  <c r="H130" i="32" s="1"/>
  <c r="G129" i="32"/>
  <c r="H129" i="32" s="1"/>
  <c r="G128" i="32"/>
  <c r="H128" i="32" s="1"/>
  <c r="G127" i="32"/>
  <c r="H127" i="32" s="1"/>
  <c r="G126" i="32"/>
  <c r="H126" i="32" s="1"/>
  <c r="G125" i="32"/>
  <c r="H125" i="32" s="1"/>
  <c r="G124" i="32"/>
  <c r="H124" i="32" s="1"/>
  <c r="G123" i="32"/>
  <c r="H123" i="32" s="1"/>
  <c r="G122" i="32"/>
  <c r="H122" i="32" s="1"/>
  <c r="G121" i="32"/>
  <c r="H121" i="32" s="1"/>
  <c r="G120" i="32"/>
  <c r="H120" i="32" s="1"/>
  <c r="G119" i="32"/>
  <c r="H119" i="32" s="1"/>
  <c r="G118" i="32"/>
  <c r="H118" i="32" s="1"/>
  <c r="G117" i="32"/>
  <c r="H117" i="32" s="1"/>
  <c r="G12" i="32"/>
  <c r="H12" i="32" s="1"/>
  <c r="G11" i="32"/>
  <c r="H11" i="32" s="1"/>
  <c r="G10" i="32"/>
  <c r="H10" i="32" s="1"/>
  <c r="G9" i="32"/>
  <c r="H9" i="32" s="1"/>
  <c r="G8" i="32"/>
  <c r="H8" i="32" s="1"/>
  <c r="G7" i="32"/>
  <c r="G156" i="33"/>
  <c r="H156" i="33" s="1"/>
  <c r="G155" i="33"/>
  <c r="H155" i="33" s="1"/>
  <c r="G154" i="33"/>
  <c r="H154" i="33" s="1"/>
  <c r="G153" i="33"/>
  <c r="H153" i="33" s="1"/>
  <c r="G152" i="33"/>
  <c r="H152" i="33" s="1"/>
  <c r="G151" i="33"/>
  <c r="H151" i="33" s="1"/>
  <c r="G150" i="33"/>
  <c r="H150" i="33" s="1"/>
  <c r="G149" i="33"/>
  <c r="H149" i="33" s="1"/>
  <c r="G148" i="33"/>
  <c r="H148" i="33" s="1"/>
  <c r="G147" i="33"/>
  <c r="H147" i="33" s="1"/>
  <c r="G146" i="33"/>
  <c r="H146" i="33" s="1"/>
  <c r="G145" i="33"/>
  <c r="H145" i="33" s="1"/>
  <c r="G144" i="33"/>
  <c r="H144" i="33" s="1"/>
  <c r="G143" i="33"/>
  <c r="H143" i="33" s="1"/>
  <c r="G142" i="33"/>
  <c r="H142" i="33" s="1"/>
  <c r="G141" i="33"/>
  <c r="H141" i="33" s="1"/>
  <c r="G140" i="33"/>
  <c r="H140" i="33" s="1"/>
  <c r="G139" i="33"/>
  <c r="H139" i="33" s="1"/>
  <c r="G138" i="33"/>
  <c r="H138" i="33" s="1"/>
  <c r="G137" i="33"/>
  <c r="H137" i="33" s="1"/>
  <c r="G136" i="33"/>
  <c r="H136" i="33" s="1"/>
  <c r="G135" i="33"/>
  <c r="H135" i="33" s="1"/>
  <c r="G134" i="33"/>
  <c r="H134" i="33" s="1"/>
  <c r="G133" i="33"/>
  <c r="H133" i="33" s="1"/>
  <c r="G132" i="33"/>
  <c r="H132" i="33" s="1"/>
  <c r="G131" i="33"/>
  <c r="H131" i="33" s="1"/>
  <c r="G130" i="33"/>
  <c r="H130" i="33" s="1"/>
  <c r="G16" i="33"/>
  <c r="H16" i="33" s="1"/>
  <c r="G15" i="33"/>
  <c r="H15" i="33" s="1"/>
  <c r="G14" i="33"/>
  <c r="H14" i="33" s="1"/>
  <c r="G13" i="33"/>
  <c r="H13" i="33" s="1"/>
  <c r="G12" i="33"/>
  <c r="H12" i="33" s="1"/>
  <c r="G11" i="33"/>
  <c r="H11" i="33" s="1"/>
  <c r="G10" i="33"/>
  <c r="H10" i="33" s="1"/>
  <c r="G9" i="33"/>
  <c r="H9" i="33" s="1"/>
  <c r="G8" i="33"/>
  <c r="H8" i="33" s="1"/>
  <c r="G7" i="33"/>
  <c r="H160" i="34"/>
  <c r="I160" i="34" s="1"/>
  <c r="H159" i="34"/>
  <c r="I159" i="34" s="1"/>
  <c r="H158" i="34"/>
  <c r="I158" i="34" s="1"/>
  <c r="H157" i="34"/>
  <c r="I157" i="34" s="1"/>
  <c r="H156" i="34"/>
  <c r="I156" i="34" s="1"/>
  <c r="H155" i="34"/>
  <c r="I155" i="34" s="1"/>
  <c r="H154" i="34"/>
  <c r="I154" i="34" s="1"/>
  <c r="H153" i="34"/>
  <c r="I153" i="34" s="1"/>
  <c r="H152" i="34"/>
  <c r="I152" i="34" s="1"/>
  <c r="H151" i="34"/>
  <c r="I151" i="34" s="1"/>
  <c r="H150" i="34"/>
  <c r="I150" i="34" s="1"/>
  <c r="H149" i="34"/>
  <c r="I149" i="34" s="1"/>
  <c r="H148" i="34"/>
  <c r="I148" i="34" s="1"/>
  <c r="H147" i="34"/>
  <c r="I147" i="34" s="1"/>
  <c r="H146" i="34"/>
  <c r="I146" i="34" s="1"/>
  <c r="H145" i="34"/>
  <c r="I145" i="34" s="1"/>
  <c r="H144" i="34"/>
  <c r="I144" i="34" s="1"/>
  <c r="H143" i="34"/>
  <c r="I143" i="34" s="1"/>
  <c r="H142" i="34"/>
  <c r="I142" i="34" s="1"/>
  <c r="H141" i="34"/>
  <c r="I141" i="34" s="1"/>
  <c r="H140" i="34"/>
  <c r="I140"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H7" i="32" l="1"/>
  <c r="H4" i="32" s="1"/>
  <c r="G4" i="32"/>
  <c r="H7" i="33"/>
  <c r="H4" i="33" s="1"/>
  <c r="G4" i="33"/>
  <c r="H8" i="34"/>
  <c r="I11" i="34"/>
  <c r="E11" i="15"/>
  <c r="E10" i="15"/>
  <c r="E9" i="15"/>
  <c r="E8" i="15"/>
  <c r="E7" i="15"/>
  <c r="E6" i="15"/>
  <c r="F10" i="15"/>
  <c r="J11" i="15" s="1"/>
  <c r="F9" i="15"/>
  <c r="F8" i="15"/>
  <c r="F7" i="15"/>
  <c r="F6" i="15"/>
  <c r="F5" i="15"/>
  <c r="I8" i="34" l="1"/>
  <c r="J10" i="15" l="1"/>
  <c r="J9" i="15"/>
  <c r="J8" i="15"/>
  <c r="J7" i="15"/>
  <c r="D11" i="15"/>
  <c r="D10" i="15"/>
  <c r="D9" i="15"/>
  <c r="D8" i="15"/>
  <c r="D7" i="15"/>
  <c r="D6" i="15"/>
  <c r="G11" i="15"/>
  <c r="K11" i="15" s="1"/>
  <c r="L11" i="15" s="1"/>
  <c r="G5" i="15" l="1"/>
  <c r="K5" i="15" s="1"/>
  <c r="L5" i="15" s="1"/>
  <c r="J6" i="15"/>
  <c r="G7" i="15"/>
  <c r="K7" i="15" s="1"/>
  <c r="L7" i="15" s="1"/>
  <c r="G9" i="15"/>
  <c r="K9" i="15" s="1"/>
  <c r="L9" i="15" s="1"/>
  <c r="G6" i="15"/>
  <c r="G8" i="15"/>
  <c r="K8" i="15" s="1"/>
  <c r="L8" i="15" s="1"/>
  <c r="G10" i="15"/>
  <c r="K10" i="15" s="1"/>
  <c r="L10" i="15" s="1"/>
  <c r="F13" i="15"/>
  <c r="E13" i="15"/>
  <c r="K6" i="15" l="1"/>
  <c r="L6" i="15" s="1"/>
  <c r="B15" i="14"/>
  <c r="D8" i="7" l="1"/>
  <c r="D7" i="18" l="1"/>
  <c r="I74" i="18"/>
  <c r="L74" i="18" s="1"/>
  <c r="O74" i="18" s="1"/>
  <c r="R74" i="18" s="1"/>
  <c r="U74" i="18" s="1"/>
  <c r="F34" i="5"/>
  <c r="V56" i="18" s="1"/>
  <c r="E34" i="5"/>
  <c r="U56" i="18" s="1"/>
  <c r="E7" i="5"/>
  <c r="C17" i="30"/>
  <c r="I17" i="30" s="1"/>
  <c r="E38" i="5" s="1"/>
  <c r="C14" i="30"/>
  <c r="H7" i="21"/>
  <c r="G7" i="21"/>
  <c r="F7" i="21"/>
  <c r="E7" i="21"/>
  <c r="D7" i="21"/>
  <c r="M17" i="18"/>
  <c r="L17" i="18"/>
  <c r="K17" i="18"/>
  <c r="I63" i="18"/>
  <c r="L63" i="18" s="1"/>
  <c r="I62" i="18"/>
  <c r="L62" i="18" s="1"/>
  <c r="O62" i="18" s="1"/>
  <c r="R62" i="18" s="1"/>
  <c r="U62" i="18" s="1"/>
  <c r="C4" i="18"/>
  <c r="I13" i="18"/>
  <c r="I12" i="18"/>
  <c r="I11" i="18"/>
  <c r="I10" i="18"/>
  <c r="I9" i="18"/>
  <c r="U70" i="18"/>
  <c r="K18" i="18"/>
  <c r="L79" i="18"/>
  <c r="O79" i="18" s="1"/>
  <c r="R79" i="18" s="1"/>
  <c r="U79" i="18" s="1"/>
  <c r="M18" i="18"/>
  <c r="U83" i="18"/>
  <c r="N21" i="18" s="1"/>
  <c r="R70" i="18"/>
  <c r="R83" i="18"/>
  <c r="N20" i="18" s="1"/>
  <c r="O70" i="18"/>
  <c r="O83" i="18"/>
  <c r="N19" i="18" s="1"/>
  <c r="L70" i="18"/>
  <c r="L83" i="18"/>
  <c r="N18" i="18" s="1"/>
  <c r="I83" i="18"/>
  <c r="N17" i="18" s="1"/>
  <c r="F6" i="27"/>
  <c r="F5" i="27"/>
  <c r="E19" i="8"/>
  <c r="B24" i="29"/>
  <c r="S5" i="29"/>
  <c r="S4" i="29"/>
  <c r="D4" i="29"/>
  <c r="Y19" i="29"/>
  <c r="AA19" i="29" s="1"/>
  <c r="AC19" i="29" s="1"/>
  <c r="Y20" i="29"/>
  <c r="AA20" i="29" s="1"/>
  <c r="AC20" i="29" s="1"/>
  <c r="Y21" i="29"/>
  <c r="AA21" i="29" s="1"/>
  <c r="AC21" i="29" s="1"/>
  <c r="Y13" i="29"/>
  <c r="AA13" i="29" s="1"/>
  <c r="AC13" i="29" s="1"/>
  <c r="Y14" i="29"/>
  <c r="AA14" i="29" s="1"/>
  <c r="AC14" i="29" s="1"/>
  <c r="Y15" i="29"/>
  <c r="AA15" i="29" s="1"/>
  <c r="AC15" i="29" s="1"/>
  <c r="Y16" i="29"/>
  <c r="AA16" i="29" s="1"/>
  <c r="AC16" i="29" s="1"/>
  <c r="Y7" i="29"/>
  <c r="AA7" i="29" s="1"/>
  <c r="AC7" i="29" s="1"/>
  <c r="Y8" i="29"/>
  <c r="AA8" i="29" s="1"/>
  <c r="AC8" i="29" s="1"/>
  <c r="Y9" i="29"/>
  <c r="AA9" i="29" s="1"/>
  <c r="AC9" i="29" s="1"/>
  <c r="Y10" i="29"/>
  <c r="AA10" i="29" s="1"/>
  <c r="AC10" i="29" s="1"/>
  <c r="S7" i="29"/>
  <c r="S8" i="29"/>
  <c r="S9" i="29"/>
  <c r="S10" i="29"/>
  <c r="S13" i="29"/>
  <c r="S14" i="29"/>
  <c r="S15" i="29"/>
  <c r="S16" i="29"/>
  <c r="S19" i="29"/>
  <c r="S20" i="29"/>
  <c r="S21" i="29"/>
  <c r="D6" i="7"/>
  <c r="G20" i="14"/>
  <c r="G21" i="14"/>
  <c r="G33" i="14"/>
  <c r="G34" i="14"/>
  <c r="G46" i="14"/>
  <c r="G47" i="14"/>
  <c r="G59" i="14"/>
  <c r="G60" i="14"/>
  <c r="G72" i="14"/>
  <c r="G73" i="14"/>
  <c r="G85" i="14"/>
  <c r="G86" i="14"/>
  <c r="G98" i="14"/>
  <c r="G99" i="14"/>
  <c r="G111" i="14"/>
  <c r="G112" i="14"/>
  <c r="G124" i="14"/>
  <c r="G125" i="14"/>
  <c r="G137" i="14"/>
  <c r="G138" i="14"/>
  <c r="E8" i="27"/>
  <c r="E15" i="14"/>
  <c r="B59" i="15"/>
  <c r="B18" i="4"/>
  <c r="E134" i="14"/>
  <c r="E121" i="14"/>
  <c r="E108" i="14"/>
  <c r="E95" i="14"/>
  <c r="E82" i="14"/>
  <c r="E69" i="14"/>
  <c r="E56" i="14"/>
  <c r="E43" i="14"/>
  <c r="E30" i="14"/>
  <c r="E17" i="14"/>
  <c r="E5" i="8"/>
  <c r="E6" i="8"/>
  <c r="E7" i="8"/>
  <c r="E8" i="8"/>
  <c r="E9" i="8"/>
  <c r="E10" i="8"/>
  <c r="E11" i="8"/>
  <c r="E12" i="8"/>
  <c r="E13" i="8"/>
  <c r="E14" i="8"/>
  <c r="E15" i="8"/>
  <c r="E16" i="8"/>
  <c r="E17" i="8"/>
  <c r="E18" i="8"/>
  <c r="E20" i="8"/>
  <c r="E21" i="8"/>
  <c r="E22" i="8"/>
  <c r="E23" i="8"/>
  <c r="E24" i="8"/>
  <c r="F5" i="8"/>
  <c r="F6" i="8"/>
  <c r="F7" i="8"/>
  <c r="F8" i="8"/>
  <c r="F9" i="8"/>
  <c r="F10" i="8"/>
  <c r="F11" i="8"/>
  <c r="F12" i="8"/>
  <c r="F13" i="8"/>
  <c r="F14" i="8"/>
  <c r="F15" i="8"/>
  <c r="F16" i="8"/>
  <c r="F17" i="8"/>
  <c r="F18" i="8"/>
  <c r="F19" i="8"/>
  <c r="F20" i="8"/>
  <c r="F21" i="8"/>
  <c r="F22" i="8"/>
  <c r="F23" i="8"/>
  <c r="F24" i="8"/>
  <c r="C7" i="5"/>
  <c r="H25" i="8"/>
  <c r="G25" i="8"/>
  <c r="D25" i="8"/>
  <c r="C25" i="8"/>
  <c r="B23" i="8"/>
  <c r="B22" i="8" s="1"/>
  <c r="B21" i="8" s="1"/>
  <c r="B20" i="8" s="1"/>
  <c r="B19" i="8" s="1"/>
  <c r="B18" i="8" s="1"/>
  <c r="B17" i="8" s="1"/>
  <c r="B16" i="8" s="1"/>
  <c r="B15" i="8" s="1"/>
  <c r="B14" i="8" s="1"/>
  <c r="B13" i="8" s="1"/>
  <c r="B12" i="8" s="1"/>
  <c r="B11" i="8" s="1"/>
  <c r="B10" i="8" s="1"/>
  <c r="B9" i="8" s="1"/>
  <c r="B8" i="8" s="1"/>
  <c r="B7" i="8" s="1"/>
  <c r="B6" i="8" s="1"/>
  <c r="B5" i="8" s="1"/>
  <c r="E5" i="5"/>
  <c r="F8" i="27" l="1"/>
  <c r="E9" i="27"/>
  <c r="E10" i="27" s="1"/>
  <c r="E9" i="5" s="1"/>
  <c r="U33" i="18" s="1"/>
  <c r="E14" i="5"/>
  <c r="U38" i="18" s="1"/>
  <c r="C15" i="14"/>
  <c r="E12" i="5" s="1"/>
  <c r="U36" i="18" s="1"/>
  <c r="N304" i="36"/>
  <c r="J304" i="36" s="1"/>
  <c r="N292" i="36"/>
  <c r="J292" i="36" s="1"/>
  <c r="N280" i="36"/>
  <c r="J280" i="36" s="1"/>
  <c r="N268" i="36"/>
  <c r="J268" i="36" s="1"/>
  <c r="N256" i="36"/>
  <c r="J256" i="36" s="1"/>
  <c r="N244" i="36"/>
  <c r="J244" i="36" s="1"/>
  <c r="N232" i="36"/>
  <c r="J232" i="36" s="1"/>
  <c r="N220" i="36"/>
  <c r="J220" i="36" s="1"/>
  <c r="N208" i="36"/>
  <c r="J208" i="36" s="1"/>
  <c r="N196" i="36"/>
  <c r="J196" i="36" s="1"/>
  <c r="N184" i="36"/>
  <c r="J184" i="36" s="1"/>
  <c r="N172" i="36"/>
  <c r="J172" i="36" s="1"/>
  <c r="N160" i="36"/>
  <c r="J160" i="36" s="1"/>
  <c r="N148" i="36"/>
  <c r="J148" i="36" s="1"/>
  <c r="N136" i="36"/>
  <c r="J136" i="36" s="1"/>
  <c r="N124" i="36"/>
  <c r="J124" i="36" s="1"/>
  <c r="N112" i="36"/>
  <c r="J112" i="36" s="1"/>
  <c r="N100" i="36"/>
  <c r="J100" i="36" s="1"/>
  <c r="N88" i="36"/>
  <c r="J88" i="36" s="1"/>
  <c r="N76" i="36"/>
  <c r="J76" i="36" s="1"/>
  <c r="N64" i="36"/>
  <c r="J64" i="36" s="1"/>
  <c r="N52" i="36"/>
  <c r="J52" i="36" s="1"/>
  <c r="N40" i="36"/>
  <c r="J40" i="36" s="1"/>
  <c r="N28" i="36"/>
  <c r="J28" i="36" s="1"/>
  <c r="N310" i="36"/>
  <c r="J310" i="36" s="1"/>
  <c r="N298" i="36"/>
  <c r="J298" i="36" s="1"/>
  <c r="N286" i="36"/>
  <c r="J286" i="36" s="1"/>
  <c r="N274" i="36"/>
  <c r="J274" i="36" s="1"/>
  <c r="N262" i="36"/>
  <c r="J262" i="36" s="1"/>
  <c r="N250" i="36"/>
  <c r="J250" i="36" s="1"/>
  <c r="N238" i="36"/>
  <c r="J238" i="36" s="1"/>
  <c r="N226" i="36"/>
  <c r="J226" i="36" s="1"/>
  <c r="N214" i="36"/>
  <c r="J214" i="36" s="1"/>
  <c r="N202" i="36"/>
  <c r="J202" i="36" s="1"/>
  <c r="N190" i="36"/>
  <c r="J190" i="36" s="1"/>
  <c r="N178" i="36"/>
  <c r="J178" i="36" s="1"/>
  <c r="N166" i="36"/>
  <c r="J166" i="36" s="1"/>
  <c r="N154" i="36"/>
  <c r="J154" i="36" s="1"/>
  <c r="N142" i="36"/>
  <c r="J142" i="36" s="1"/>
  <c r="N130" i="36"/>
  <c r="J130" i="36" s="1"/>
  <c r="N118" i="36"/>
  <c r="J118" i="36" s="1"/>
  <c r="N106" i="36"/>
  <c r="J106" i="36" s="1"/>
  <c r="N94" i="36"/>
  <c r="J94" i="36" s="1"/>
  <c r="N82" i="36"/>
  <c r="J82" i="36" s="1"/>
  <c r="N70" i="36"/>
  <c r="J70" i="36" s="1"/>
  <c r="N58" i="36"/>
  <c r="J58" i="36" s="1"/>
  <c r="N46" i="36"/>
  <c r="J46" i="36" s="1"/>
  <c r="N34" i="36"/>
  <c r="J34" i="36" s="1"/>
  <c r="N22" i="36"/>
  <c r="J22" i="36" s="1"/>
  <c r="N16" i="36"/>
  <c r="R69" i="18"/>
  <c r="F31" i="18"/>
  <c r="E25" i="8"/>
  <c r="F25" i="8"/>
  <c r="M19" i="18"/>
  <c r="L18" i="18"/>
  <c r="I61" i="18"/>
  <c r="F9" i="27"/>
  <c r="F10" i="27" s="1"/>
  <c r="F9" i="5" s="1"/>
  <c r="V33" i="18" s="1"/>
  <c r="E17" i="5"/>
  <c r="U41" i="18" s="1"/>
  <c r="AC11" i="29"/>
  <c r="AC22" i="29"/>
  <c r="AC17" i="29"/>
  <c r="O63" i="18"/>
  <c r="L61" i="18"/>
  <c r="F65" i="18" l="1"/>
  <c r="I65" i="18" s="1"/>
  <c r="F24" i="5"/>
  <c r="V48" i="18" s="1"/>
  <c r="J16" i="36"/>
  <c r="N311" i="36"/>
  <c r="J311" i="36" s="1"/>
  <c r="N299" i="36"/>
  <c r="J299" i="36" s="1"/>
  <c r="N287" i="36"/>
  <c r="J287" i="36" s="1"/>
  <c r="N275" i="36"/>
  <c r="J275" i="36" s="1"/>
  <c r="N263" i="36"/>
  <c r="J263" i="36" s="1"/>
  <c r="N251" i="36"/>
  <c r="J251" i="36" s="1"/>
  <c r="N239" i="36"/>
  <c r="J239" i="36" s="1"/>
  <c r="N227" i="36"/>
  <c r="J227" i="36" s="1"/>
  <c r="N215" i="36"/>
  <c r="J215" i="36" s="1"/>
  <c r="N203" i="36"/>
  <c r="J203" i="36" s="1"/>
  <c r="N191" i="36"/>
  <c r="J191" i="36" s="1"/>
  <c r="N179" i="36"/>
  <c r="J179" i="36" s="1"/>
  <c r="N167" i="36"/>
  <c r="J167" i="36" s="1"/>
  <c r="N155" i="36"/>
  <c r="J155" i="36" s="1"/>
  <c r="N143" i="36"/>
  <c r="J143" i="36" s="1"/>
  <c r="N131" i="36"/>
  <c r="J131" i="36" s="1"/>
  <c r="N119" i="36"/>
  <c r="J119" i="36" s="1"/>
  <c r="N107" i="36"/>
  <c r="J107" i="36" s="1"/>
  <c r="N95" i="36"/>
  <c r="J95" i="36" s="1"/>
  <c r="N83" i="36"/>
  <c r="J83" i="36" s="1"/>
  <c r="N71" i="36"/>
  <c r="J71" i="36" s="1"/>
  <c r="N59" i="36"/>
  <c r="J59" i="36" s="1"/>
  <c r="N47" i="36"/>
  <c r="J47" i="36" s="1"/>
  <c r="N35" i="36"/>
  <c r="J35" i="36" s="1"/>
  <c r="N23" i="36"/>
  <c r="J23" i="36" s="1"/>
  <c r="N305" i="36"/>
  <c r="J305" i="36" s="1"/>
  <c r="N293" i="36"/>
  <c r="J293" i="36" s="1"/>
  <c r="N281" i="36"/>
  <c r="J281" i="36" s="1"/>
  <c r="N269" i="36"/>
  <c r="J269" i="36" s="1"/>
  <c r="N257" i="36"/>
  <c r="J257" i="36" s="1"/>
  <c r="N245" i="36"/>
  <c r="J245" i="36" s="1"/>
  <c r="N233" i="36"/>
  <c r="J233" i="36" s="1"/>
  <c r="N221" i="36"/>
  <c r="J221" i="36" s="1"/>
  <c r="N209" i="36"/>
  <c r="J209" i="36" s="1"/>
  <c r="N197" i="36"/>
  <c r="J197" i="36" s="1"/>
  <c r="N185" i="36"/>
  <c r="J185" i="36" s="1"/>
  <c r="N173" i="36"/>
  <c r="J173" i="36" s="1"/>
  <c r="N161" i="36"/>
  <c r="J161" i="36" s="1"/>
  <c r="N149" i="36"/>
  <c r="J149" i="36" s="1"/>
  <c r="N137" i="36"/>
  <c r="J137" i="36" s="1"/>
  <c r="N125" i="36"/>
  <c r="J125" i="36" s="1"/>
  <c r="N113" i="36"/>
  <c r="J113" i="36" s="1"/>
  <c r="N101" i="36"/>
  <c r="J101" i="36" s="1"/>
  <c r="N89" i="36"/>
  <c r="J89" i="36" s="1"/>
  <c r="N77" i="36"/>
  <c r="J77" i="36" s="1"/>
  <c r="N65" i="36"/>
  <c r="J65" i="36" s="1"/>
  <c r="N53" i="36"/>
  <c r="J53" i="36" s="1"/>
  <c r="N41" i="36"/>
  <c r="J41" i="36" s="1"/>
  <c r="N29" i="36"/>
  <c r="J29" i="36" s="1"/>
  <c r="N17" i="36"/>
  <c r="J17" i="36" s="1"/>
  <c r="U69" i="18"/>
  <c r="F59" i="18"/>
  <c r="F18" i="18" s="1"/>
  <c r="L19" i="18"/>
  <c r="AC23" i="29"/>
  <c r="E13" i="5" s="1"/>
  <c r="U37" i="18" s="1"/>
  <c r="J32" i="18"/>
  <c r="K19" i="18"/>
  <c r="M21" i="18"/>
  <c r="M20" i="18"/>
  <c r="O61" i="18"/>
  <c r="R63" i="18"/>
  <c r="I66" i="18" l="1"/>
  <c r="G17" i="18" s="1"/>
  <c r="L65" i="18"/>
  <c r="N9" i="36"/>
  <c r="J9" i="36" s="1"/>
  <c r="O89" i="18" s="1"/>
  <c r="O88" i="18" s="1"/>
  <c r="O19" i="18" s="1"/>
  <c r="N7" i="36"/>
  <c r="J7" i="36" s="1"/>
  <c r="I89" i="18" s="1"/>
  <c r="I88" i="18" s="1"/>
  <c r="O17" i="18" s="1"/>
  <c r="N10" i="36"/>
  <c r="J10" i="36" s="1"/>
  <c r="R89" i="18" s="1"/>
  <c r="R88" i="18" s="1"/>
  <c r="O20" i="18" s="1"/>
  <c r="N8" i="36"/>
  <c r="J8" i="36" s="1"/>
  <c r="L89" i="18" s="1"/>
  <c r="L88" i="18" s="1"/>
  <c r="O18" i="18" s="1"/>
  <c r="N11" i="36"/>
  <c r="J11" i="36" s="1"/>
  <c r="U89" i="18" s="1"/>
  <c r="U88" i="18" s="1"/>
  <c r="O21" i="18" s="1"/>
  <c r="I59" i="18"/>
  <c r="F21" i="18"/>
  <c r="F19" i="18"/>
  <c r="F17" i="18"/>
  <c r="I17" i="18" s="1"/>
  <c r="F20" i="18"/>
  <c r="U63" i="18"/>
  <c r="R61" i="18"/>
  <c r="O65" i="18"/>
  <c r="O66" i="18" s="1"/>
  <c r="G19" i="18" s="1"/>
  <c r="M32" i="18"/>
  <c r="L66" i="18"/>
  <c r="G18" i="18" s="1"/>
  <c r="H18" i="18" s="1"/>
  <c r="K20" i="18"/>
  <c r="K21" i="18"/>
  <c r="I67" i="18"/>
  <c r="L21" i="18"/>
  <c r="L20" i="18"/>
  <c r="I32" i="18"/>
  <c r="I31" i="18" s="1"/>
  <c r="I72" i="18" l="1"/>
  <c r="J17" i="18"/>
  <c r="I29" i="18"/>
  <c r="L32" i="18"/>
  <c r="L31" i="18" s="1"/>
  <c r="L59" i="18"/>
  <c r="O59" i="18" s="1"/>
  <c r="H17" i="18"/>
  <c r="I19" i="18"/>
  <c r="H19" i="18"/>
  <c r="L67" i="18"/>
  <c r="I18" i="18"/>
  <c r="E17" i="18"/>
  <c r="P32" i="18"/>
  <c r="R65" i="18"/>
  <c r="O67" i="18"/>
  <c r="U61" i="18"/>
  <c r="O32" i="18"/>
  <c r="L72" i="18" l="1"/>
  <c r="J18" i="18" s="1"/>
  <c r="O31" i="18"/>
  <c r="E19" i="18" s="1"/>
  <c r="U32" i="18"/>
  <c r="R32" i="18"/>
  <c r="U65" i="18"/>
  <c r="V32" i="18"/>
  <c r="S32" i="18"/>
  <c r="R59" i="18"/>
  <c r="O72" i="18"/>
  <c r="J19" i="18" s="1"/>
  <c r="D17" i="18"/>
  <c r="L29" i="18"/>
  <c r="E18" i="18"/>
  <c r="R66" i="18"/>
  <c r="G20" i="18" s="1"/>
  <c r="O29" i="18" l="1"/>
  <c r="H20" i="18"/>
  <c r="I20" i="18"/>
  <c r="D19" i="18"/>
  <c r="U59" i="18"/>
  <c r="R72" i="18"/>
  <c r="J20" i="18" s="1"/>
  <c r="R31" i="18"/>
  <c r="D18" i="18"/>
  <c r="R67" i="18"/>
  <c r="U66" i="18"/>
  <c r="G21" i="18" s="1"/>
  <c r="U31" i="18"/>
  <c r="R29" i="18" l="1"/>
  <c r="E20" i="18"/>
  <c r="E21" i="18"/>
  <c r="U67" i="18"/>
  <c r="U72" i="18"/>
  <c r="J21" i="18" s="1"/>
  <c r="H21" i="18"/>
  <c r="I21" i="18"/>
  <c r="D21" i="18" l="1"/>
  <c r="U29" i="18"/>
  <c r="D20" i="18"/>
</calcChain>
</file>

<file path=xl/sharedStrings.xml><?xml version="1.0" encoding="utf-8"?>
<sst xmlns="http://schemas.openxmlformats.org/spreadsheetml/2006/main" count="1661" uniqueCount="542">
  <si>
    <t>2 - 6a</t>
  </si>
  <si>
    <t>2 - 8b</t>
  </si>
  <si>
    <t>2 - 15</t>
  </si>
  <si>
    <t>2 - 12a</t>
  </si>
  <si>
    <r>
      <t xml:space="preserve">Personalkosten:
</t>
    </r>
    <r>
      <rPr>
        <sz val="11"/>
        <rFont val="Arial"/>
        <family val="2"/>
      </rPr>
      <t>Hier ist der angesetzte Stundensatz sowie der durchschnittliche Zeitbedarf je Wechselrichter zur Ermittlung der Personalkosten anzugeben. Weiterhin soll die Angabe erfolgen, ob es sich bei dem angegebenen Satz um einen Durchschnittswert oder um einen pauschalen Kostensatz handelt.</t>
    </r>
  </si>
  <si>
    <r>
      <t xml:space="preserve">Abrechnung:
</t>
    </r>
    <r>
      <rPr>
        <sz val="11"/>
        <rFont val="Arial"/>
        <family val="2"/>
      </rPr>
      <t>Hier sind die angesetzten Abrechnungskosten anzugeben. Weiterhin soll die Angabe erfolgen, ob es sich bei dem angegebenen Satz um einen Durchschnittswert oder um einen pauschalen Kostensatz handelt.</t>
    </r>
  </si>
  <si>
    <t>Planwert</t>
  </si>
  <si>
    <t>Planwerte</t>
  </si>
  <si>
    <t>Volatile Kosten</t>
  </si>
  <si>
    <r>
      <t xml:space="preserve">Anzahl der </t>
    </r>
    <r>
      <rPr>
        <b/>
        <u/>
        <sz val="11"/>
        <rFont val="Arial"/>
        <family val="2"/>
      </rPr>
      <t>durch den Netzbetreiber</t>
    </r>
    <r>
      <rPr>
        <b/>
        <sz val="11"/>
        <rFont val="Arial"/>
        <family val="2"/>
      </rPr>
      <t xml:space="preserve"> für die Nachrüstung der Wechselrichter zusätzlich einzustellenden (eingestellten) Mitarbeiteräquivalente</t>
    </r>
  </si>
  <si>
    <t>Anpassung der EO 2014</t>
  </si>
  <si>
    <t>Anpassung der EO 2015</t>
  </si>
  <si>
    <t>Anpassung der EO 2016</t>
  </si>
  <si>
    <t>Anpassung der EO 2017</t>
  </si>
  <si>
    <t>Anpassung der EO 2018</t>
  </si>
  <si>
    <t>Anlage: Volatile Kosten</t>
  </si>
  <si>
    <t>Zu Grunde liegende Verlustenergie-
menge bei der Erlösobergrenzen-festlegung 2011</t>
  </si>
  <si>
    <t>=&gt; Anlage Volatile Kosten</t>
  </si>
  <si>
    <t>F. Erläuterungen</t>
  </si>
  <si>
    <r>
      <t xml:space="preserve">Abgabedatum:
</t>
    </r>
    <r>
      <rPr>
        <sz val="11"/>
        <rFont val="Arial"/>
        <family val="2"/>
      </rPr>
      <t>Das Datum, an dem der Erhebungsbogen an die Bundesnetzagentur übermittelt wurde.</t>
    </r>
    <r>
      <rPr>
        <b/>
        <sz val="11"/>
        <rFont val="Arial"/>
        <family val="2"/>
      </rPr>
      <t/>
    </r>
  </si>
  <si>
    <r>
      <t xml:space="preserve">Firma des Stromnetzbetreibers:
</t>
    </r>
    <r>
      <rPr>
        <sz val="11"/>
        <rFont val="Arial"/>
        <family val="2"/>
      </rPr>
      <t>Ist der aktuelle im Handelsregister eingetragene Name des Stromnetzbetreibers.</t>
    </r>
  </si>
  <si>
    <r>
      <t xml:space="preserve">Rechtsform:
</t>
    </r>
    <r>
      <rPr>
        <sz val="11"/>
        <rFont val="Arial"/>
        <family val="2"/>
      </rPr>
      <t>Die Rechtsform ist aus dem Klappmenü auszuwählen.</t>
    </r>
  </si>
  <si>
    <r>
      <t xml:space="preserve">Verfahren:
</t>
    </r>
    <r>
      <rPr>
        <sz val="11"/>
        <rFont val="Arial"/>
        <family val="2"/>
      </rPr>
      <t>Das Verfahren (Regelverfahren ÜNB, Regelverfahren VNB, Vereinfachtes Verfahren) des Netzbetreibers ist anzugeben.</t>
    </r>
  </si>
  <si>
    <r>
      <t xml:space="preserve">Verbraucherpreisgesamtindex:
</t>
    </r>
    <r>
      <rPr>
        <sz val="11"/>
        <rFont val="Arial"/>
        <family val="2"/>
      </rPr>
      <t>Vom Statistischen Bundesamt veröffentlichter Verbraucherpreisgesamtindex des vorletzten Kalenderjahres vor dem Jahr, für das die Erlösobergrenze gilt (gemäß § 8 ARegV).</t>
    </r>
  </si>
  <si>
    <t>Anlage 2-5: Nachrüstung von Wechselrichtern nach § 10 Abs. 1 SysStabV (Plankosten)</t>
  </si>
  <si>
    <t>Nachrüstungspflicht</t>
  </si>
  <si>
    <r>
      <t xml:space="preserve">Ausfallarbeit (WA):
</t>
    </r>
    <r>
      <rPr>
        <sz val="11"/>
        <rFont val="Arial"/>
        <family val="2"/>
      </rPr>
      <t>Die ermittelte Arbeit die im Zeitraum der Einspeisemanagement-Maßnahme nicht erzeugt werden konnte. Für die Ermittlung der Ausfallarbeit des Energieträgers Wind hat die Bundesnetzagentur im Leitfaden zum EEG-Einspeisemanagement mögliche Berechnungsverfahren vorgestellt.</t>
    </r>
  </si>
  <si>
    <r>
      <t xml:space="preserve">Entgangene Wärmeerlöse:
</t>
    </r>
    <r>
      <rPr>
        <sz val="11"/>
        <rFont val="Arial"/>
        <family val="2"/>
      </rPr>
      <t>Die entgangenen Wärmeerlöse sind entsprechend der Wärmelieferverträge zu ermitteln. Dabei sind auch gegebenenfalls fällige Vertragsstrafen zu berücksichtigen.</t>
    </r>
  </si>
  <si>
    <r>
      <t xml:space="preserve">Ersparte Aufwendungen:
</t>
    </r>
    <r>
      <rPr>
        <sz val="11"/>
        <rFont val="Arial"/>
        <family val="2"/>
      </rPr>
      <t xml:space="preserve">Ersparte Aufwendungen aufgrund des Stillstandes bzw. des gedrosselten Betriebes der Anlage sind in Abzug zu bringen. </t>
    </r>
  </si>
  <si>
    <t>Basisjahr</t>
  </si>
  <si>
    <t>Genereller sektoraler Produktivitätsfaktor nach § 9 ARegV (PF)</t>
  </si>
  <si>
    <t>Sonstiges</t>
  </si>
  <si>
    <t>2 - 11</t>
  </si>
  <si>
    <t>2 - 12</t>
  </si>
  <si>
    <t>Beeinflussbarer Kostenanteil</t>
  </si>
  <si>
    <t>Abgebaute beeinflussbare Kostenanteile</t>
  </si>
  <si>
    <t>Jährliche Kostenanteile "vnb" + "b" mit VPI und PF</t>
  </si>
  <si>
    <r>
      <t>Verteilungsfaktor für den Abbau der Ineffizienzen nach § 16 Abs. 1 i.V.m § 34 Abs. 1b ARegV (V</t>
    </r>
    <r>
      <rPr>
        <sz val="10"/>
        <rFont val="Arial"/>
        <family val="2"/>
      </rPr>
      <t>)</t>
    </r>
  </si>
  <si>
    <r>
      <t>Anzuwendender Effizienzwert (EW</t>
    </r>
    <r>
      <rPr>
        <vertAlign val="subscript"/>
        <sz val="10"/>
        <rFont val="Arial"/>
        <family val="2"/>
      </rPr>
      <t>a</t>
    </r>
    <r>
      <rPr>
        <sz val="10"/>
        <rFont val="Arial"/>
        <family val="2"/>
      </rPr>
      <t>)</t>
    </r>
  </si>
  <si>
    <r>
      <t xml:space="preserve">Sonstige Kosten [EURO / Wechselrichter]:
</t>
    </r>
    <r>
      <rPr>
        <sz val="11"/>
        <rFont val="Arial"/>
        <family val="2"/>
      </rPr>
      <t>Hier können "sonstige" Kosten je Wechselrichter angegeben werden. Die "sonstigen" Kosten sind detailliert in den Zellen N5, P5 und R5 zu beschreiben.</t>
    </r>
  </si>
  <si>
    <r>
      <t xml:space="preserve">Leistungserbringer für die angegebenen im Jahr 2013 nachzurüstenden Wechselrichter:
</t>
    </r>
    <r>
      <rPr>
        <sz val="11"/>
        <rFont val="Arial"/>
        <family val="2"/>
      </rPr>
      <t>Hier sind für die nachzurüstenden Wechselrichter die Leistungserbringer zu kategorisieren.</t>
    </r>
  </si>
  <si>
    <r>
      <t xml:space="preserve">… davon durch gem. § 8 Abs.1 SysStabV entstehende zusätzliche Kosten durch Berücksichtigung des Wunsches des Anlagenbetreibers bei der Auswahl der fachkundigen Person zur Durchführung der Nachrüstung [EURO]:
</t>
    </r>
    <r>
      <rPr>
        <sz val="11"/>
        <rFont val="Arial"/>
        <family val="2"/>
      </rPr>
      <t>Hier sind die durch die Berücksichtigung des Wunsches des Anlagenbetreibers bei der Auswahl der fachkundigen Person zur Durchführung der Nachrüstung entstehenden Zusatzkosten anzugeben.</t>
    </r>
  </si>
  <si>
    <r>
      <t xml:space="preserve">Bereits durch die Erlösobergrenze abgedeckt [EURO]:
</t>
    </r>
    <r>
      <rPr>
        <sz val="11"/>
        <rFont val="Arial"/>
        <family val="2"/>
      </rPr>
      <t>Hier sind die durch die Erlösobergrenze bereits abgedeckten Kosten einzutragen (bspw. die durch das Personal des Netzbetreibers selbst durchgeführten Nachrüstungen).</t>
    </r>
  </si>
  <si>
    <t>=&gt; Anlage 2-5</t>
  </si>
  <si>
    <t>Netznummer:</t>
  </si>
  <si>
    <r>
      <t xml:space="preserve">Betriebsnummer:
</t>
    </r>
    <r>
      <rPr>
        <sz val="11"/>
        <rFont val="Arial"/>
        <family val="2"/>
      </rPr>
      <t>Hier ist die von der Bundesnetzagentur dem Stromnetzbetreiber zugewiesene aktuell gültige Betriebsnummer einzutragen.</t>
    </r>
  </si>
  <si>
    <r>
      <t>EO</t>
    </r>
    <r>
      <rPr>
        <b/>
        <vertAlign val="subscript"/>
        <sz val="10"/>
        <rFont val="Arial"/>
        <family val="2"/>
      </rPr>
      <t xml:space="preserve">t </t>
    </r>
    <r>
      <rPr>
        <b/>
        <sz val="10"/>
        <rFont val="Arial"/>
        <family val="2"/>
      </rPr>
      <t>=</t>
    </r>
  </si>
  <si>
    <r>
      <t>KA</t>
    </r>
    <r>
      <rPr>
        <b/>
        <vertAlign val="subscript"/>
        <sz val="10"/>
        <rFont val="Arial"/>
        <family val="2"/>
      </rPr>
      <t>dnb,t</t>
    </r>
  </si>
  <si>
    <r>
      <t>+ (KA</t>
    </r>
    <r>
      <rPr>
        <b/>
        <vertAlign val="subscript"/>
        <sz val="10"/>
        <rFont val="Arial"/>
        <family val="2"/>
      </rPr>
      <t>vnb,0</t>
    </r>
  </si>
  <si>
    <r>
      <t>- PF</t>
    </r>
    <r>
      <rPr>
        <b/>
        <vertAlign val="subscript"/>
        <sz val="10"/>
        <rFont val="Arial"/>
        <family val="2"/>
      </rPr>
      <t>t</t>
    </r>
    <r>
      <rPr>
        <b/>
        <sz val="10"/>
        <rFont val="Arial"/>
        <family val="2"/>
      </rPr>
      <t>)</t>
    </r>
  </si>
  <si>
    <r>
      <t>* EF</t>
    </r>
    <r>
      <rPr>
        <b/>
        <vertAlign val="subscript"/>
        <sz val="10"/>
        <rFont val="Arial"/>
        <family val="2"/>
      </rPr>
      <t>t</t>
    </r>
  </si>
  <si>
    <r>
      <t>+ Q</t>
    </r>
    <r>
      <rPr>
        <b/>
        <vertAlign val="subscript"/>
        <sz val="10"/>
        <rFont val="Arial"/>
        <family val="2"/>
      </rPr>
      <t>t</t>
    </r>
  </si>
  <si>
    <r>
      <t>+ NZH</t>
    </r>
    <r>
      <rPr>
        <b/>
        <vertAlign val="subscript"/>
        <sz val="10"/>
        <rFont val="Arial"/>
        <family val="2"/>
      </rPr>
      <t>t</t>
    </r>
  </si>
  <si>
    <r>
      <t>+ So</t>
    </r>
    <r>
      <rPr>
        <b/>
        <vertAlign val="subscript"/>
        <sz val="10"/>
        <rFont val="Arial"/>
        <family val="2"/>
      </rPr>
      <t>t</t>
    </r>
  </si>
  <si>
    <t>Hinweis:</t>
  </si>
  <si>
    <t>D. Netzübergänge gemäß §26 Abs. 2 ARegV</t>
  </si>
  <si>
    <t>Die Zellen des Erhebungsbogens sind farblich markiert:</t>
  </si>
  <si>
    <t>Eingabe erwartet</t>
  </si>
  <si>
    <t xml:space="preserve">A. Allgemeine Informationen - Stromnetzbetreiber </t>
  </si>
  <si>
    <t>Messstellenbetrieb</t>
  </si>
  <si>
    <t>Übersicht Tabellenblätter</t>
  </si>
  <si>
    <t>A. Allgemeine Informationen</t>
  </si>
  <si>
    <t>Allgemeine Hinweise zum Bogen</t>
  </si>
  <si>
    <t>2 - 5</t>
  </si>
  <si>
    <r>
      <t xml:space="preserve">Restwert Netzanschlusskostenbeitrag [EURO]:
</t>
    </r>
    <r>
      <rPr>
        <sz val="11"/>
        <rFont val="Arial"/>
        <family val="2"/>
      </rPr>
      <t>Restwert der Netzanschlusskostenbeiträge im entsprechenden Jahr.</t>
    </r>
  </si>
  <si>
    <t>Anfahrtskosten</t>
  </si>
  <si>
    <r>
      <t xml:space="preserve">Anfahrtskosten:
</t>
    </r>
    <r>
      <rPr>
        <sz val="11"/>
        <rFont val="Arial"/>
        <family val="2"/>
      </rPr>
      <t>Hier ist der angesetzte Stundensatz sowie der durchschnittliche Zeitbedarf je Wechselrichter zur Ermittlung der Anfahrtskosten anzugeben. Weiterhin soll die Angabe erfolgen, ob es sich bei dem angegebenen Satz um einen Durchschnittswert individueller Werte oder um einen einheitlich pauschalen Kostensatz handelt.</t>
    </r>
  </si>
  <si>
    <t>Netzbetreiberdaten der Regulierungsperiode</t>
  </si>
  <si>
    <t>Jahresdaten allgemein</t>
  </si>
  <si>
    <t>Berechnung der Erlösobergrenze</t>
  </si>
  <si>
    <t>2. Regulierungsperiode</t>
  </si>
  <si>
    <t>Summe der Kapitalkosten aus 
genehmigten Investitionsmaßnahmen nach § 23 ARegV</t>
  </si>
  <si>
    <r>
      <t xml:space="preserve">Netzentgelte der vorgel. Netz- oder Umspannebene: Leistungspreis [EURO/kW] des Jahres 20xx:
</t>
    </r>
    <r>
      <rPr>
        <sz val="11"/>
        <rFont val="Arial"/>
        <family val="2"/>
      </rPr>
      <t>In der Regel Leistungspreis größer Knickpunkt der vorgelagerten Netz- oder Umspannebene.</t>
    </r>
  </si>
  <si>
    <r>
      <t xml:space="preserve">Netzentgelte der vorgel. Netz- oder Umspannebene: Arbeitspreis [Cent/kWh] des Jahres 20xx:
</t>
    </r>
    <r>
      <rPr>
        <sz val="11"/>
        <rFont val="Arial"/>
        <family val="2"/>
      </rPr>
      <t>In der Regel Arbeitspreis größer Knickpunkt der vorgelagerten Netz- oder Umspannebene.</t>
    </r>
  </si>
  <si>
    <r>
      <t xml:space="preserve">Gebuchter Jahresaufwand für vermiedene Netzentgelte gem. handelsrechtlichem Jahresabschluss des Jahres 20xx:
</t>
    </r>
    <r>
      <rPr>
        <sz val="11"/>
        <rFont val="Arial"/>
        <family val="2"/>
      </rPr>
      <t>Aufwand gemäß testiertem Jahresabschluss.</t>
    </r>
  </si>
  <si>
    <r>
      <t xml:space="preserve">Zugang Baukostenzuschuss [EURO]:
</t>
    </r>
    <r>
      <rPr>
        <sz val="11"/>
        <rFont val="Arial"/>
        <family val="2"/>
      </rPr>
      <t>Zugänge an Baukostenzuschüssen im entsprechenden Jahr.</t>
    </r>
  </si>
  <si>
    <r>
      <t xml:space="preserve">Zugang Netzanschlusskostenbeitrag [EURO]:
</t>
    </r>
    <r>
      <rPr>
        <sz val="11"/>
        <rFont val="Arial"/>
        <family val="2"/>
      </rPr>
      <t>Zugänge an Netzanschlusskostenbeiträgen im entsprechenden Jahr.</t>
    </r>
  </si>
  <si>
    <r>
      <t xml:space="preserve">Restwert Baukostenzuschuss [EURO]:
</t>
    </r>
    <r>
      <rPr>
        <sz val="11"/>
        <rFont val="Arial"/>
        <family val="2"/>
      </rPr>
      <t>Restwert der Baukostenzuschüsse im entsprechenden Jahr.</t>
    </r>
  </si>
  <si>
    <t>In welchen Kalenderjahren sind Erweiterungsfaktor - Anträge gestellt worden?
(nur Anträge, die zu einem beschiedenen EWF-Anpassungsbetrag geführt haben)</t>
  </si>
  <si>
    <t>C. Erlösobergrenze</t>
  </si>
  <si>
    <t>C1. Sonstiges</t>
  </si>
  <si>
    <t>Das Tabellenblatt stellt die Abfragen zu den dauerhaft nicht beeinflussbaren Kostenanteilen, zum Verbraucherpreisgesamtindex sowie der Erlösobergrenze dar. Die gelb hinterlegten Zellen sind in diesem Tabellenblatt direkt auszufüllen. Die Werte zu den weiteren Positionen werden in den nachfolgenden Tabellenblättern angegeben. Es sind alle dauerhaft nicht beeinflussbaren Kosten und Erlöse anzugeben, auch wenn sie sich gegenüber der Erlösobergrenzenfestlegung oder gegenüber der letzten Meldung nicht verändert haben. Dies ist notwendig, damit die Erlösobergrenze im Tabellenblatt "C. Erlösobergrenze" korrekt ausgewiesen wird.</t>
  </si>
  <si>
    <t>B. Übersicht der dauerhaft nicht beeinflussbaren Kosten und Erlöse</t>
  </si>
  <si>
    <t>Kosten für die Beschaffung der Energie zur Erbringung von Ausgleichsleistungen, einschließlich der Kosten für die lastseitige Beschaffung</t>
  </si>
  <si>
    <t xml:space="preserve">Jahr </t>
  </si>
  <si>
    <t>Erlösobergrenze</t>
  </si>
  <si>
    <t>Datum des Netzübergangs</t>
  </si>
  <si>
    <r>
      <t>KA</t>
    </r>
    <r>
      <rPr>
        <b/>
        <vertAlign val="subscript"/>
        <sz val="8"/>
        <rFont val="Arial"/>
        <family val="2"/>
      </rPr>
      <t>ges,0</t>
    </r>
  </si>
  <si>
    <t>Volatile Kostenanteile in der Ausgangsbasis</t>
  </si>
  <si>
    <r>
      <t>VK</t>
    </r>
    <r>
      <rPr>
        <b/>
        <vertAlign val="subscript"/>
        <sz val="11"/>
        <rFont val="Arial"/>
        <family val="2"/>
      </rPr>
      <t>0</t>
    </r>
  </si>
  <si>
    <t>Volatile Kostenanteile im Referenzjahr</t>
  </si>
  <si>
    <r>
      <t xml:space="preserve">Meldung für das Jahr:
</t>
    </r>
    <r>
      <rPr>
        <sz val="11"/>
        <rFont val="Arial"/>
        <family val="2"/>
      </rPr>
      <t>Als Meldejahr ist das anzupassende EOG-Jahr einzutragen.</t>
    </r>
  </si>
  <si>
    <t>Satz 1, Nr. 12a</t>
  </si>
  <si>
    <t>Anlage Volatile Kosten</t>
  </si>
  <si>
    <t>Beträge aufgrund der Mehrerlösabschöpfung sind als negativer Betrag einzutragen.</t>
  </si>
  <si>
    <t>Kosten</t>
  </si>
  <si>
    <t>Erlöse</t>
  </si>
  <si>
    <t>Dieses Tabellenblatt dient zur Berechnung der angepassten Erlösobergrenze. Dazu müssen Sie die gelben Zellen mit den geforderten Daten (bspw. Daten aus dem Beschluss
zur Festlegung der Erlösobergrenzen) ausfüllen. Die angepassten dauerhaft nicht beeinflussbaren Kosten aus dem Tabellenblatt "B. Übersicht KA dnb" werden für das Jahr für das diese Meldung gemacht wird automatisch übernommen. Die Vorjahresdaten (gelbe Zellen) müssen manuell eingetragen werden.</t>
  </si>
  <si>
    <t>Referenzpreis der Volatilen Kosten
[ct / kWh]</t>
  </si>
  <si>
    <t>Satz 1, Nr. 14</t>
  </si>
  <si>
    <t>Satz 1, Nr. 15</t>
  </si>
  <si>
    <t>Satz 2, Nr. 1</t>
  </si>
  <si>
    <t>Verfahren:</t>
  </si>
  <si>
    <t>Meldung für das Jahr:</t>
  </si>
  <si>
    <t>Gab es Netzübergänge gemäß §26 Abs. 2 ARegV ?</t>
  </si>
  <si>
    <r>
      <t>M</t>
    </r>
    <r>
      <rPr>
        <b/>
        <vertAlign val="subscript"/>
        <sz val="11"/>
        <rFont val="Arial"/>
        <family val="2"/>
      </rPr>
      <t>gen.</t>
    </r>
  </si>
  <si>
    <r>
      <t>RP</t>
    </r>
    <r>
      <rPr>
        <b/>
        <vertAlign val="subscript"/>
        <sz val="11"/>
        <rFont val="Arial"/>
        <family val="2"/>
      </rPr>
      <t>t</t>
    </r>
  </si>
  <si>
    <r>
      <t>D</t>
    </r>
    <r>
      <rPr>
        <b/>
        <vertAlign val="subscript"/>
        <sz val="11"/>
        <rFont val="Arial"/>
        <family val="2"/>
      </rPr>
      <t>t</t>
    </r>
  </si>
  <si>
    <t>-</t>
  </si>
  <si>
    <t>x</t>
  </si>
  <si>
    <t>=</t>
  </si>
  <si>
    <t>[kWh]</t>
  </si>
  <si>
    <t>Durchschnitt-
licher Zeitaufwand je Wechselrichter
[Stunden]</t>
  </si>
  <si>
    <t>detaillierte Beschreibung</t>
  </si>
  <si>
    <t>§ 4 Abs. 1 SysStabV</t>
  </si>
  <si>
    <t>§ 4 Abs. 2 SysStabV</t>
  </si>
  <si>
    <t>§ 4 Abs. 3 SysStabV</t>
  </si>
  <si>
    <t>§ 7 SysStabV
(Entkupplungsschutzeinrichtungen)</t>
  </si>
  <si>
    <t>§ 5 Abs. 1 SysStabV</t>
  </si>
  <si>
    <t>§ 5 Abs. 2 SysStabV</t>
  </si>
  <si>
    <t>Gesamtsumme</t>
  </si>
  <si>
    <r>
      <t xml:space="preserve">… davon Anzahl der </t>
    </r>
    <r>
      <rPr>
        <b/>
        <u/>
        <sz val="11"/>
        <rFont val="Arial"/>
        <family val="2"/>
      </rPr>
      <t>durch fremde Dritte</t>
    </r>
    <r>
      <rPr>
        <b/>
        <sz val="11"/>
        <rFont val="Arial"/>
        <family val="2"/>
      </rPr>
      <t xml:space="preserve"> nachzurüstenden Wechselrichter</t>
    </r>
  </si>
  <si>
    <r>
      <t xml:space="preserve">… davon Anzahl der </t>
    </r>
    <r>
      <rPr>
        <b/>
        <u/>
        <sz val="11"/>
        <rFont val="Arial"/>
        <family val="2"/>
      </rPr>
      <t>durch den Netzbetreiber</t>
    </r>
    <r>
      <rPr>
        <b/>
        <sz val="11"/>
        <rFont val="Arial"/>
        <family val="2"/>
      </rPr>
      <t xml:space="preserve"> nachzurüstenden Wechselrichter</t>
    </r>
  </si>
  <si>
    <r>
      <t xml:space="preserve">… davon Anzahl der </t>
    </r>
    <r>
      <rPr>
        <b/>
        <u/>
        <sz val="11"/>
        <rFont val="Arial"/>
        <family val="2"/>
      </rPr>
      <t>durch verbundene Unternehmen</t>
    </r>
    <r>
      <rPr>
        <b/>
        <sz val="11"/>
        <rFont val="Arial"/>
        <family val="2"/>
      </rPr>
      <t xml:space="preserve"> nachzurüstenden Wechselrichter</t>
    </r>
  </si>
  <si>
    <r>
      <t xml:space="preserve">… davon Anzahl der </t>
    </r>
    <r>
      <rPr>
        <b/>
        <u/>
        <sz val="11"/>
        <rFont val="Arial"/>
        <family val="2"/>
      </rPr>
      <t>durch Unternehmen, mit denen ein Beteiligungs-verhältnis besteht</t>
    </r>
    <r>
      <rPr>
        <b/>
        <sz val="11"/>
        <rFont val="Arial"/>
        <family val="2"/>
      </rPr>
      <t xml:space="preserve"> nachzurüstenden Wechselrichter</t>
    </r>
  </si>
  <si>
    <t>Anlage 2-5</t>
  </si>
  <si>
    <t>PV-Anlagen in der Niederspannung mit einer installierten maximalen Leistung von mehr als 10 kW und weniger als 100 kW, die nach dem 31.08.2005 und vor dem 01.01.2012 in Betrieb genommen wurden.</t>
  </si>
  <si>
    <t>PV-Anlagen in der Niederspannung mit einer installierten maximalen Leistung von mehr als 100 kW, die nach dem 30.04.2001 und vor dem 01.01.2012 in Betrieb genommen wurden.</t>
  </si>
  <si>
    <t>PV-Anlagen in der Mittelspannung mit einer installierten maximalen Leistung von mehr als 30 kW, die nach dem 30.04.2001 und vor dem 01.01.2009 in Betrieb genommen wurden.</t>
  </si>
  <si>
    <t>Anlage 2-1: Gesetzliche Abnahme- und Vergütungspflichten</t>
  </si>
  <si>
    <t>Gesetzliche Abnahme- und Vergütungspflichten gemäß EEG</t>
  </si>
  <si>
    <t>Gesetzliche Abnahme- und Vergütungspflichten gemäß KWKG</t>
  </si>
  <si>
    <t>Gesetzliche Abnahme- und Vergütungspflichten (ohne EinsMan)</t>
  </si>
  <si>
    <r>
      <t>Genereller sektoraler Produktivitätsfaktor nach § 9 ARegV 
[PF</t>
    </r>
    <r>
      <rPr>
        <vertAlign val="subscript"/>
        <sz val="10"/>
        <rFont val="Arial"/>
        <family val="2"/>
      </rPr>
      <t>t</t>
    </r>
    <r>
      <rPr>
        <sz val="10"/>
        <rFont val="Arial"/>
        <family val="2"/>
      </rPr>
      <t>]</t>
    </r>
  </si>
  <si>
    <t>Erhebungsbogen gemäß § 28 Nr. 1 ARegV</t>
  </si>
  <si>
    <r>
      <t xml:space="preserve">Wurde ein Teilnetz von einem Netzbetreiber im Regelverfahren übernommen?
</t>
    </r>
    <r>
      <rPr>
        <sz val="11"/>
        <rFont val="Arial"/>
        <family val="2"/>
      </rPr>
      <t>Falls die Meldung gem. § 28 Nr. 1 ARegV von einem Netzbetreiber im vereinfachten Verfahren gemacht wird, so ist bei vergangenen Netzübergängen anzugeben, ob ein Teilnetz von einem Netzbetreiber im Regelverfahren übernommen wurde.</t>
    </r>
  </si>
  <si>
    <t>Bezeichnung des übergehenden Netzgebietes</t>
  </si>
  <si>
    <r>
      <t xml:space="preserve">Entgelt des Jahres 20xx:
</t>
    </r>
    <r>
      <rPr>
        <sz val="11"/>
        <rFont val="Arial"/>
        <family val="2"/>
      </rPr>
      <t>Es sind die tatsächlichen Entgelte des vorgelagerten Netzbetreibers zugrunde zu legen. Prognostizierte Entgelte sind nicht zulässig.</t>
    </r>
  </si>
  <si>
    <r>
      <t xml:space="preserve">Plankosten (20xx):
</t>
    </r>
    <r>
      <rPr>
        <sz val="11"/>
        <rFont val="Arial"/>
        <family val="2"/>
      </rPr>
      <t>Die Ermittlung der Plankosten ergibt sich aus der Multiplikation der angesetzten Bezugsmengen mit den tatsächlichen Entgelten des vorgelagerten Netzbetreibers.</t>
    </r>
  </si>
  <si>
    <r>
      <t xml:space="preserve">Aktenzeichen [BK4-JJ-XXX]:
</t>
    </r>
    <r>
      <rPr>
        <sz val="11"/>
        <rFont val="Arial"/>
        <family val="2"/>
      </rPr>
      <t xml:space="preserve">Angabe des erhaltenen Aktenzeichens der Bundesnetzagentur für das genehmigte Projekt. </t>
    </r>
  </si>
  <si>
    <r>
      <t xml:space="preserve">Projektname:
</t>
    </r>
    <r>
      <rPr>
        <sz val="11"/>
        <rFont val="Arial"/>
        <family val="2"/>
      </rPr>
      <t>Bezeichnung des Projekts im Antrag bei der Bundesnetzagentur.</t>
    </r>
  </si>
  <si>
    <t>Bitte beachten Sie auch den auf der Internetseite der Bundesnetzagentur veröffentlichten Leitfaden zur Anpassung der Erlösobergrenze.</t>
  </si>
  <si>
    <r>
      <t xml:space="preserve">Gab es Netzübergänge gemäß §26 Abs. 2 ARegV ?
</t>
    </r>
    <r>
      <rPr>
        <sz val="11"/>
        <rFont val="Arial"/>
        <family val="2"/>
      </rPr>
      <t>Diese Frage ist mit "ja" zu beantworten, falls es Netzübergänge gemäß §26 Abs. 2 ARegV gab.</t>
    </r>
  </si>
  <si>
    <t>Den anerkannten Kosten zu Grunde liegender Preis
[ct / kWh]</t>
  </si>
  <si>
    <t>Netz-/Umspannebene,
in die eingespeist wird</t>
  </si>
  <si>
    <t>Abgabedatum:</t>
  </si>
  <si>
    <t>Firma des Stromnetzbetreibers:</t>
  </si>
  <si>
    <t>bitte wählen</t>
  </si>
  <si>
    <t>Zelle</t>
  </si>
  <si>
    <t>Anmerkung</t>
  </si>
  <si>
    <t>Kalenderjahr</t>
  </si>
  <si>
    <t>Verbraucherpreis-
gesamtindex</t>
  </si>
  <si>
    <t>Dauerhaft nicht beeinflussbare Kosten nach § 11 Abs. 2 ARegV</t>
  </si>
  <si>
    <t>2 - 1</t>
  </si>
  <si>
    <t>2 - 2</t>
  </si>
  <si>
    <t>Konzessionsabgaben</t>
  </si>
  <si>
    <t>2 - 3</t>
  </si>
  <si>
    <t>Betriebssteuern</t>
  </si>
  <si>
    <t>2 - 6</t>
  </si>
  <si>
    <t>2 - 7</t>
  </si>
  <si>
    <t>2 - 9</t>
  </si>
  <si>
    <t>2 - 10</t>
  </si>
  <si>
    <t>Betriebs- und Personalratstätigkeit</t>
  </si>
  <si>
    <t>2 - 13</t>
  </si>
  <si>
    <t>2 - 4</t>
  </si>
  <si>
    <t>2 - 8</t>
  </si>
  <si>
    <t>Projektname</t>
  </si>
  <si>
    <t>Jahr</t>
  </si>
  <si>
    <t>1. vorgelagerter Netzbetreiber</t>
  </si>
  <si>
    <t>Anschlussebene</t>
  </si>
  <si>
    <t>Einheit</t>
  </si>
  <si>
    <t>Leistung</t>
  </si>
  <si>
    <t>Arbeit</t>
  </si>
  <si>
    <t>Abrechnung</t>
  </si>
  <si>
    <t>Sonstiges:</t>
  </si>
  <si>
    <t>2. vorgelagerter Netzbetreiber</t>
  </si>
  <si>
    <t>3. vorgelagerter Netzbetreiber</t>
  </si>
  <si>
    <t>4. vorgelagerter Netzbetreiber</t>
  </si>
  <si>
    <t>Summe</t>
  </si>
  <si>
    <t>5. vorgelagerter Netzbetreiber</t>
  </si>
  <si>
    <t>6. vorgelagerter Netzbetreiber</t>
  </si>
  <si>
    <t>Position</t>
  </si>
  <si>
    <t>=&gt; Anlage 2-6</t>
  </si>
  <si>
    <t>=&gt; Anlage 2-13</t>
  </si>
  <si>
    <t>=&gt; Anlage 2-4</t>
  </si>
  <si>
    <t>=&gt; Anlage 2-8</t>
  </si>
  <si>
    <t>Aktenzeichen
[BK4-JJ-XXX]</t>
  </si>
  <si>
    <t>Entgelt</t>
  </si>
  <si>
    <t>Besonderheiten zu den Erfassungsblättern sind hier detailliert zu erläutern.</t>
  </si>
  <si>
    <t>Tabellenblatt</t>
  </si>
  <si>
    <t>7. vorgelagerter Netzbetreiber</t>
  </si>
  <si>
    <t>8. vorgelagerter Netzbetreiber</t>
  </si>
  <si>
    <t>9. vorgelagerter Netzbetreiber</t>
  </si>
  <si>
    <t>10. vorgelagerter Netzbetreiber</t>
  </si>
  <si>
    <t>Erforderliche Inanspruchnahme vorgelagerter Netzebenen</t>
  </si>
  <si>
    <t>Gesetzliche Abnahme- und Vergütungspflichten</t>
  </si>
  <si>
    <t>Personalkosten</t>
  </si>
  <si>
    <r>
      <t xml:space="preserve">Bezugsmenge 20xx:
</t>
    </r>
    <r>
      <rPr>
        <sz val="11"/>
        <rFont val="Arial"/>
        <family val="2"/>
      </rPr>
      <t>Angabe der Plan-Bezugsmenge für das Meldejahr, die sich aus den zuletzt verfügbaren Ist-Mengen ableitet. Die Ist-Mengen können aufgrund gesicherter Erkenntnisse ergänzt werden. Der Mengenansatz ist im Erläuterungsblatt zu begründen.</t>
    </r>
  </si>
  <si>
    <t>In dieser Tabelle werden die Kapitalkosten der genehmigten Investitionsbudgets des Meldejahres abgefragt.</t>
  </si>
  <si>
    <t>In diesem Tabellenblatt können Sie Anmerkungen zu von Ihnen eingetragenen Werten unter Nennung des relevanten Tabellenblattes sowie der Zelle einfügen.</t>
  </si>
  <si>
    <t>B. Übersicht KA dnb</t>
  </si>
  <si>
    <t>Anlage 2-6</t>
  </si>
  <si>
    <t>Anlage 2-13</t>
  </si>
  <si>
    <t>Anlage 2-4</t>
  </si>
  <si>
    <t>Anlage 2-8</t>
  </si>
  <si>
    <t>USp. Höchst- / Hochspannung (HöS/HS)</t>
  </si>
  <si>
    <t>Hochspannung (HS)</t>
  </si>
  <si>
    <t>Mittelspannung (MS)</t>
  </si>
  <si>
    <t>Niederspannung (NS )</t>
  </si>
  <si>
    <t>USp. Hoch- / Mittelspannung (HS/MS)</t>
  </si>
  <si>
    <t>USp. Mittel- / Niederspannung (MS/NS)</t>
  </si>
  <si>
    <t>Keine Eingabe</t>
  </si>
  <si>
    <t>Hier sind Angaben zur Auflösung von Baukostenzuschuss und Netzanschlusskostenbeiträgen in Verbindung mit der StromNEV zu machen.</t>
  </si>
  <si>
    <t>Die Abfrage ermittelt die Plan-Kosten, die voraussichtlich aus der Inanspruchnahme des vorgelagerten Netzbetreibers entstehen.</t>
  </si>
  <si>
    <t xml:space="preserve"> 1. Zusammenfassung</t>
  </si>
  <si>
    <t>Verfahren</t>
  </si>
  <si>
    <t>Entschädigungszahlungen aus EEG-Einspeisemanagement</t>
  </si>
  <si>
    <t>Ort des Netzengpasses</t>
  </si>
  <si>
    <t>Netz-/ Umspannebene</t>
  </si>
  <si>
    <t>Energieträger</t>
  </si>
  <si>
    <t>Bemerkung</t>
  </si>
  <si>
    <t>[ct/kWh]</t>
  </si>
  <si>
    <t>=&gt; Anlage 2-1</t>
  </si>
  <si>
    <t>Anlage 2-1</t>
  </si>
  <si>
    <t>Betriebsnummer:</t>
  </si>
  <si>
    <t>Dauerhaft nicht beeinflussbare Kosten nach § 11 Abs. 2 Nr. 1 ARegV</t>
  </si>
  <si>
    <t>2. Detaillierte Übersicht</t>
  </si>
  <si>
    <r>
      <t xml:space="preserve">Netznummer:
</t>
    </r>
    <r>
      <rPr>
        <sz val="11"/>
        <rFont val="Arial"/>
        <family val="2"/>
      </rPr>
      <t>Hier ist die jeweilige von der Bundesnetzagentur zugeordnete Netznummer einzutragen.</t>
    </r>
  </si>
  <si>
    <r>
      <t xml:space="preserve">Gesetzliche Abnahme- und Vergütungspflichten gemäß KWKG:
</t>
    </r>
    <r>
      <rPr>
        <sz val="11"/>
        <rFont val="Arial"/>
        <family val="2"/>
      </rPr>
      <t>Die gesetzlichen Abnahme- und Vergütungspflichten gemäß KWKG ergeben sich aus dem Preis für den KWK-Strom sowie dem Zuschlag. Die vermiedenen Netzentgelte sind nicht zu berücksichtigen.</t>
    </r>
  </si>
  <si>
    <r>
      <t xml:space="preserve">Ort des Netzengpasses:
</t>
    </r>
    <r>
      <rPr>
        <sz val="11"/>
        <rFont val="Arial"/>
        <family val="2"/>
      </rPr>
      <t>Als Ort des Netzengpasses geben Sie bitte die geographische Bezeichnung des Ortes bzw. der Region der Verursachung an.</t>
    </r>
  </si>
  <si>
    <r>
      <t xml:space="preserve">Netz-/ Umspannebene:
</t>
    </r>
    <r>
      <rPr>
        <sz val="11"/>
        <rFont val="Arial"/>
        <family val="2"/>
      </rPr>
      <t>Angabe der Netz- / Umspannebene in die die geregelte Anlage einspeist.</t>
    </r>
  </si>
  <si>
    <r>
      <t xml:space="preserve">Entschädigungssatz:
</t>
    </r>
    <r>
      <rPr>
        <sz val="11"/>
        <rFont val="Arial"/>
        <family val="2"/>
      </rPr>
      <t>Als Entschädigungssatz ist der (durchschnittliche) Betrag in ct/kWh anzugeben, welcher den geregelten Anlagen (je Ort, Netz-/Umspannebene, und Energieträger) vergütet wurde.</t>
    </r>
  </si>
  <si>
    <t>2 - 14</t>
  </si>
  <si>
    <t>Forschung und Entwicklung nach Maßgabe des § 25a ARegV</t>
  </si>
  <si>
    <t>Vom Statistischen Bundesamt veröffentlichter Verbraucherpreis-gesamtindex des vorletzten Kalenderjahres vor dem Jahr, für das die Erlösobergrenze gilt gemäß § 8 ARegV</t>
  </si>
  <si>
    <t>Kosten oder Erlöse aus Maßnahmen eines Betreibers von Strom-versorgungsnetzen, die einer wirksamen Verfahrensregulierung unterliegen</t>
  </si>
  <si>
    <t>=&gt; Anlage Satz 2 Sonstige</t>
  </si>
  <si>
    <t>Berufsausbildung und Weiterbildung im Unternehmen und von Betriebskindertagesstätten für Kinder der im Netzbereich beschäftigten Betriebsangehörigen</t>
  </si>
  <si>
    <t>Satz 2 Nr. 1</t>
  </si>
  <si>
    <t>Satz 2 Nr. 2</t>
  </si>
  <si>
    <t>Satz 2 Nr. 3</t>
  </si>
  <si>
    <t>Satz 2 Sonstige</t>
  </si>
  <si>
    <t>Anlage Satz 2 Sonstige</t>
  </si>
  <si>
    <t>§ 4 ARegV</t>
  </si>
  <si>
    <t>EOt</t>
  </si>
  <si>
    <t>§ 11 Abs. 2 ARegV</t>
  </si>
  <si>
    <t>Dauerhaft nicht beeinflussbare Kostenanteile</t>
  </si>
  <si>
    <t>KAdnb,t</t>
  </si>
  <si>
    <t>Summe Kosten bzw. Erlöse</t>
  </si>
  <si>
    <t>Satz 1, Nr. 1</t>
  </si>
  <si>
    <t>Satz 1, Nr. 2</t>
  </si>
  <si>
    <t>Satz 1, Nr. 3</t>
  </si>
  <si>
    <t>Satz 1, Nr. 4</t>
  </si>
  <si>
    <t>Satz 1, Nr. 5</t>
  </si>
  <si>
    <t>Satz 1, Nr. 6</t>
  </si>
  <si>
    <t>Satz 1, Nr. 6a</t>
  </si>
  <si>
    <t>Satz 1, Nr. 7</t>
  </si>
  <si>
    <t>Satz 1, Nr. 8</t>
  </si>
  <si>
    <t>Satz 1, Nr. 8b</t>
  </si>
  <si>
    <t>Satz 1, Nr. 9</t>
  </si>
  <si>
    <t>Satz 1, Nr. 10</t>
  </si>
  <si>
    <t>Satz 1, Nr. 11</t>
  </si>
  <si>
    <t>Satz 1, Nr. 12</t>
  </si>
  <si>
    <t>Satz 1, Nr. 13</t>
  </si>
  <si>
    <t>Satz 4</t>
  </si>
  <si>
    <t>D. Netzübergänge</t>
  </si>
  <si>
    <t>Ein weiterer Ansatz von dauerhaft nicht beeinflussbaren Kostenbestandteilen im Tabellenblatt "D. Netzübergänge" ist zu vermeiden. Schließlich ist im Tabellenblatt "D. Netzübergänge" der den anerkannten Kosten zu Grunde liegender Verlustenergiepreis in ct / kWh sowie die zu übertragende den anerkannten Kosten zu Grunde liegende Verlustenergiemenge in kWh (positives Vorzeichen bei Teilnetzübernahmen / negatives Vorzeichen bei Teilnetzabgaben) für das relevante Kalenderjahr einzutragen.</t>
  </si>
  <si>
    <t>Weiterhin ist anzugeben, in welchen Kalenderjahren Erweiterungsfaktor-Anträge (nur Anträge, die zu einem beschiedenen EWF-Anpassungsbetrag geführt haben) gestellt wurden. Bspw. ist bei einem am 30.06.2013 gestellten Erweiterungsfaktor-Antrag unter dem Jahr 2013 "ja" auszuwählen. Wurde auch am 30.06.2014 ein Erweiterungsfaktor-Antrag gestellt, so ist ebenfalls unter dem Jahr 2014 "ja" auszuwählen.</t>
  </si>
  <si>
    <t>Satz 2, Nr. 2</t>
  </si>
  <si>
    <t>Satz 2, Nr. 3</t>
  </si>
  <si>
    <t>Kosten oder Erlöse aufgrund einer freiwilligen Selbstverpflichtung nach § 32 Abs. 1 Nr. 4 ARegV</t>
  </si>
  <si>
    <t>§ 11 Abs. 3 ARegV</t>
  </si>
  <si>
    <t>Vorübergehend nicht beeinflussbare Kostenanteile</t>
  </si>
  <si>
    <t>+ (KAvnb,0</t>
  </si>
  <si>
    <t>§ 16 Abs. 1 i.V.m § 34 Abs. 1b ARegV</t>
  </si>
  <si>
    <t>Verteilungsfaktor für den Abbau der Ineffizienzen</t>
  </si>
  <si>
    <t>+ (1 - Vt)</t>
  </si>
  <si>
    <t>V</t>
  </si>
  <si>
    <t xml:space="preserve">§ 16 Abs. 2 ARegV </t>
  </si>
  <si>
    <t xml:space="preserve">Verteilungsfaktor für den Abbau der Ineffizienzen nach </t>
  </si>
  <si>
    <t>Vt, individuell</t>
  </si>
  <si>
    <t>§ 11 Abs. 4 ARegV</t>
  </si>
  <si>
    <t>* KAb,0)</t>
  </si>
  <si>
    <t>Nicht abgebaute beeinflussbare Kostenanteile</t>
  </si>
  <si>
    <r>
      <t>(1 - V</t>
    </r>
    <r>
      <rPr>
        <vertAlign val="subscript"/>
        <sz val="8"/>
        <rFont val="Arial"/>
        <family val="2"/>
      </rPr>
      <t>t</t>
    </r>
    <r>
      <rPr>
        <sz val="8"/>
        <rFont val="Arial"/>
        <family val="2"/>
      </rPr>
      <t>) x KA</t>
    </r>
    <r>
      <rPr>
        <vertAlign val="subscript"/>
        <sz val="8"/>
        <rFont val="Arial"/>
        <family val="2"/>
      </rPr>
      <t>b,0</t>
    </r>
  </si>
  <si>
    <r>
      <t>V</t>
    </r>
    <r>
      <rPr>
        <vertAlign val="subscript"/>
        <sz val="8"/>
        <rFont val="Arial"/>
        <family val="2"/>
      </rPr>
      <t>t</t>
    </r>
    <r>
      <rPr>
        <sz val="8"/>
        <rFont val="Arial"/>
        <family val="2"/>
      </rPr>
      <t xml:space="preserve"> x KA</t>
    </r>
    <r>
      <rPr>
        <vertAlign val="subscript"/>
        <sz val="8"/>
        <rFont val="Arial"/>
        <family val="2"/>
      </rPr>
      <t>b,0</t>
    </r>
  </si>
  <si>
    <t>§ 8 ARegV</t>
  </si>
  <si>
    <t>Verbraucherpreisgesamtindex des laufenden Jahres</t>
  </si>
  <si>
    <t>* (VPIt</t>
  </si>
  <si>
    <t>§ § Abs. 1 ARegV</t>
  </si>
  <si>
    <t>Verbraucherpreisgesamtindex des Basisjahres</t>
  </si>
  <si>
    <r>
      <t>/ VPI</t>
    </r>
    <r>
      <rPr>
        <vertAlign val="subscript"/>
        <sz val="8"/>
        <rFont val="Arial"/>
        <family val="2"/>
      </rPr>
      <t>0</t>
    </r>
    <r>
      <rPr>
        <sz val="8"/>
        <rFont val="Arial"/>
        <family val="2"/>
      </rPr>
      <t>)</t>
    </r>
  </si>
  <si>
    <t>§ 9 ARegV</t>
  </si>
  <si>
    <t>Genereller sektoraler Produktivitätsfaktor</t>
  </si>
  <si>
    <t>- PFt</t>
  </si>
  <si>
    <t>§ 4, § 10 ARegV</t>
  </si>
  <si>
    <t>Erweiterungsfaktor</t>
  </si>
  <si>
    <r>
      <t>EF</t>
    </r>
    <r>
      <rPr>
        <vertAlign val="subscript"/>
        <sz val="8"/>
        <rFont val="Arial"/>
        <family val="2"/>
      </rPr>
      <t>t</t>
    </r>
  </si>
  <si>
    <t>§ 19 Abs.1 ARegV</t>
  </si>
  <si>
    <t>Qualitätselement</t>
  </si>
  <si>
    <r>
      <t>+ Q</t>
    </r>
    <r>
      <rPr>
        <vertAlign val="subscript"/>
        <sz val="8"/>
        <rFont val="Arial"/>
        <family val="2"/>
      </rPr>
      <t>t</t>
    </r>
  </si>
  <si>
    <t>Volatile Kostenanteile</t>
  </si>
  <si>
    <r>
      <t>+ (VK</t>
    </r>
    <r>
      <rPr>
        <vertAlign val="subscript"/>
        <sz val="8"/>
        <rFont val="Arial"/>
        <family val="2"/>
      </rPr>
      <t>t</t>
    </r>
  </si>
  <si>
    <t xml:space="preserve"> § 5 Abs. 4 ARegV</t>
  </si>
  <si>
    <t>Saldo des Regulierungskontos</t>
  </si>
  <si>
    <t xml:space="preserve"> + St</t>
  </si>
  <si>
    <t>§ 4 Abs. 4 Nr. 2 ARegV</t>
  </si>
  <si>
    <t>Nicht zumutbare Härte</t>
  </si>
  <si>
    <t>+ NZHt</t>
  </si>
  <si>
    <t>+ Sot</t>
  </si>
  <si>
    <t>§ 26 Abs. 2 ARegV</t>
  </si>
  <si>
    <t>MEA-Annuität</t>
  </si>
  <si>
    <t>Vergleich mit BNetzA wegen BGH-Rechtsprechung</t>
  </si>
  <si>
    <t>Gesetzliche Grundlage</t>
  </si>
  <si>
    <t>Berechnung der kalenderjährlichen Erlösobergrenzen</t>
  </si>
  <si>
    <t>Ausgangsbasis</t>
  </si>
  <si>
    <t>Ausgangsniveau</t>
  </si>
  <si>
    <r>
      <t xml:space="preserve"> + (VK</t>
    </r>
    <r>
      <rPr>
        <b/>
        <vertAlign val="subscript"/>
        <sz val="10"/>
        <rFont val="Arial"/>
        <family val="2"/>
      </rPr>
      <t>t</t>
    </r>
    <r>
      <rPr>
        <b/>
        <sz val="10"/>
        <rFont val="Arial"/>
        <family val="2"/>
      </rPr>
      <t>-VK</t>
    </r>
    <r>
      <rPr>
        <b/>
        <vertAlign val="subscript"/>
        <sz val="10"/>
        <rFont val="Arial"/>
        <family val="2"/>
      </rPr>
      <t>0</t>
    </r>
    <r>
      <rPr>
        <b/>
        <sz val="10"/>
        <rFont val="Arial"/>
        <family val="2"/>
      </rPr>
      <t>)</t>
    </r>
  </si>
  <si>
    <r>
      <t>+ S</t>
    </r>
    <r>
      <rPr>
        <b/>
        <vertAlign val="subscript"/>
        <sz val="10"/>
        <rFont val="Arial"/>
        <family val="2"/>
      </rPr>
      <t>t</t>
    </r>
  </si>
  <si>
    <r>
      <t>*(VPI</t>
    </r>
    <r>
      <rPr>
        <b/>
        <vertAlign val="subscript"/>
        <sz val="10"/>
        <rFont val="Arial"/>
        <family val="2"/>
      </rPr>
      <t>t</t>
    </r>
    <r>
      <rPr>
        <b/>
        <sz val="10"/>
        <rFont val="Arial"/>
        <family val="2"/>
      </rPr>
      <t>/ VPI</t>
    </r>
    <r>
      <rPr>
        <b/>
        <vertAlign val="subscript"/>
        <sz val="10"/>
        <rFont val="Arial"/>
        <family val="2"/>
      </rPr>
      <t>0</t>
    </r>
  </si>
  <si>
    <r>
      <t>+(1-V</t>
    </r>
    <r>
      <rPr>
        <b/>
        <vertAlign val="subscript"/>
        <sz val="10"/>
        <rFont val="Arial"/>
        <family val="2"/>
      </rPr>
      <t>t</t>
    </r>
    <r>
      <rPr>
        <b/>
        <sz val="10"/>
        <rFont val="Arial"/>
        <family val="2"/>
      </rPr>
      <t>)*KA</t>
    </r>
    <r>
      <rPr>
        <b/>
        <vertAlign val="subscript"/>
        <sz val="10"/>
        <rFont val="Arial"/>
        <family val="2"/>
      </rPr>
      <t>b,0</t>
    </r>
    <r>
      <rPr>
        <b/>
        <sz val="10"/>
        <rFont val="Arial"/>
        <family val="2"/>
      </rPr>
      <t>)</t>
    </r>
  </si>
  <si>
    <r>
      <t>-VK</t>
    </r>
    <r>
      <rPr>
        <vertAlign val="subscript"/>
        <sz val="8"/>
        <rFont val="Arial"/>
        <family val="2"/>
      </rPr>
      <t>0</t>
    </r>
    <r>
      <rPr>
        <sz val="8"/>
        <rFont val="Arial"/>
        <family val="2"/>
      </rPr>
      <t>)</t>
    </r>
  </si>
  <si>
    <t>Handelt es sich bei den angesetzten Kosten um einen einheitlich pauschalen Kostensatz oder um einen Durchschnittssatz individueller Werte?</t>
  </si>
  <si>
    <t>Mit dem Tabellenblatt werden die gesamten Plankosten für die Nachrüstung von Wechselrichtern erfasst und die Plankosten nach § 10 Abs. 1 SysStabV des Netzbetreibers ausgewiesen.</t>
  </si>
  <si>
    <r>
      <t xml:space="preserve">Insgesamt nachzurüstende Wechselrichter [Anzahl]:
</t>
    </r>
    <r>
      <rPr>
        <sz val="11"/>
        <rFont val="Arial"/>
        <family val="2"/>
      </rPr>
      <t>Hier ist die Anzahl der insgesamt nachzurüstenden Wechselrichter für das Netzgebiet einzutragen. Diese Anzahl ist der Bundesnetzagentur anlagenscharf nachzuweisen.</t>
    </r>
  </si>
  <si>
    <r>
      <t>Insgesamt nachzurüstende Wechselrichter</t>
    </r>
    <r>
      <rPr>
        <sz val="11"/>
        <rFont val="Arial"/>
        <family val="2"/>
      </rPr>
      <t>*</t>
    </r>
    <r>
      <rPr>
        <b/>
        <sz val="11"/>
        <rFont val="Arial"/>
        <family val="2"/>
      </rPr>
      <t xml:space="preserve">
[Anzahl]</t>
    </r>
  </si>
  <si>
    <t>* Die Anzahl der insgesamt nachzurüstenden Wechselrichter für das Netzgebiet ist der Bundesnetzagentur anlagenscharf nachzuweisen.</t>
  </si>
  <si>
    <r>
      <t xml:space="preserve">Im Jahr 2013 nachzurüstende Wechselrichter [Anzahl]
</t>
    </r>
    <r>
      <rPr>
        <sz val="11"/>
        <rFont val="Arial"/>
        <family val="2"/>
      </rPr>
      <t>Hier ist die Anzahl der im Jahr 2013 nachzurüstenden Wechselrichter für das Netzgebiet einzutragen. Diese Anzahl ist der Bundesnetzagentur durch einen anlagenscharfen Umrüstungsplan nachzuweisen.</t>
    </r>
  </si>
  <si>
    <r>
      <t xml:space="preserve">Kapitalkosten 20xx [EURO]:
</t>
    </r>
    <r>
      <rPr>
        <sz val="11"/>
        <rFont val="Arial"/>
        <family val="2"/>
      </rPr>
      <t>Ermittelte Kapitalkosten für das abgefragte Jahr 20xx.</t>
    </r>
  </si>
  <si>
    <t>Kosten
[EUR]</t>
  </si>
  <si>
    <t>Erlöse
[EUR]</t>
  </si>
  <si>
    <t>[EUR]</t>
  </si>
  <si>
    <r>
      <t>Ausfallarbeit (W</t>
    </r>
    <r>
      <rPr>
        <b/>
        <vertAlign val="subscript"/>
        <sz val="11"/>
        <rFont val="Arial"/>
        <family val="2"/>
      </rPr>
      <t>A</t>
    </r>
    <r>
      <rPr>
        <b/>
        <sz val="11"/>
        <rFont val="Arial"/>
        <family val="2"/>
      </rPr>
      <t>)
[kWh]</t>
    </r>
  </si>
  <si>
    <t>Entschädigungs-zahlung
[EUR]</t>
  </si>
  <si>
    <t>Entgangene Wärmeerlöse
[EUR]</t>
  </si>
  <si>
    <t>Ersparte Aufwendungen
[EUR]</t>
  </si>
  <si>
    <t>Zugang Baukostenzuschuss
[EUR]</t>
  </si>
  <si>
    <t>Zugang Netzanschlusskosten-beitrag
[EUR]</t>
  </si>
  <si>
    <t>Auflösung
Baukostenzuschuss
[EUR]</t>
  </si>
  <si>
    <t>Auflösung Netzanschlusskosten-beitrag
[EUR]</t>
  </si>
  <si>
    <t>Restwert
Baukostenzuschuss
[EUR]</t>
  </si>
  <si>
    <t>Restwert
Netzanschlusskosten-beitrag
[EUR]</t>
  </si>
  <si>
    <t>Veröffentlichter Referenzpreis
[EUR / MWh]</t>
  </si>
  <si>
    <t>[EUR / MWh]</t>
  </si>
  <si>
    <t>In dem Beschluss zum Erweiterungsfaktor in der Anlage 4
unter Punkt 1 ausgewiesene genehmigte Anpassung
der Erlösobergrenze nach § 4 Abs. 4 Satz 1 ARegV [EUR]</t>
  </si>
  <si>
    <t>Dauerhaft nicht beeinflussbare Kostenanteile nach § 11 Abs. 2 ARegV
[EUR]</t>
  </si>
  <si>
    <t>Vorübergehend nicht beeinflussbare Kostenanteile nach § 11 Abs. 3 ARegV
[EUR]</t>
  </si>
  <si>
    <t>Nicht abgebaute beeinflussbare Kostenanteile
[EUR]</t>
  </si>
  <si>
    <t>Kostenanteile aus
dem Verbraucher-
preisgesamtindex
 nach § 6 Abs. 1 ARegV
[EUR]</t>
  </si>
  <si>
    <t>Kostenanteile aus dem generellem sektoraler Produktivitätsfaktor nach § 9 ARegV
[EUR]</t>
  </si>
  <si>
    <t>Erweiterungsfaktor nach § 10 ARegV
[EUR]</t>
  </si>
  <si>
    <t>Zu- und Abschläge auf die Erlösobergrenze - Qualitätselement nach § 19 ARegV
[EUR]</t>
  </si>
  <si>
    <t>Volatile Kostenanteile
[EUR]</t>
  </si>
  <si>
    <t>Saldo Regulierungskonto
[EUR]</t>
  </si>
  <si>
    <t>Nicht zumutbare Härte nach § 4 Abs. 4 Nr. 2 ARegV
[EUR]</t>
  </si>
  <si>
    <t>Sonstiges
[EUR]</t>
  </si>
  <si>
    <t>Erlösobergrenze
[EUR]</t>
  </si>
  <si>
    <t>Zu übertragende anerkannte Kosten für die Beschaffung von Verlustenergie
[EUR]</t>
  </si>
  <si>
    <t>Angesetzter Stundensatz
[EUR / Stunde]</t>
  </si>
  <si>
    <t>Angesetzte Abrechnungs-
kosten
[EUR / Abrechnung]</t>
  </si>
  <si>
    <t>… davon durch gem. § 8 Abs.1 SysStabV entstehende zusätzliche Kosten durch Berücksichtigung des Wunsches des Anlagenbetreibers bei der Auswahl der fachkundigen Person zur Durchführung der Nachrüstung
[EUR]</t>
  </si>
  <si>
    <t>Plan-Kosten für die Nachrüstung von Wechselrichtern nach § 10 Abs. 1 SysStabV abzgl. der Zusatzkosten gem. § 8 Abs.1 SysStabV (Wunsch des Anlagenbetreibers bei der Auswahl des Leistungserbringers) [EUR]</t>
  </si>
  <si>
    <t>Bereits durch die Erlösobergrenze abgedeckt
[EUR]</t>
  </si>
  <si>
    <t>Plan-Kosten für die Nachrüstung von Wechselrichtern nach § 10 Abs. 1 SysStabV abzgl. bereits durch die Erlösobergrenze abgedeckter Kosten sowie abzgl. der Zusatzkosten gem. § 8 Abs.1 SysStabV (Wunsch des Anlagenbetreibers bei der Auswahl des Leistungserbringers)
[EUR]</t>
  </si>
  <si>
    <t>[kW]</t>
  </si>
  <si>
    <t>[EUR/kW]</t>
  </si>
  <si>
    <t>Sonstige Kosten
[EUR / Wechselrichter]</t>
  </si>
  <si>
    <t>Erlösobergrenze nach § 4 ARegV
[EUR]</t>
  </si>
  <si>
    <t>2014
[EUR]</t>
  </si>
  <si>
    <t>2015
[EUR]</t>
  </si>
  <si>
    <t>2016
[EUR]</t>
  </si>
  <si>
    <t>2017
[EUR]</t>
  </si>
  <si>
    <t>2018
[EUR]</t>
  </si>
  <si>
    <t>Entschädigungs-
satz
[ct/kWh]</t>
  </si>
  <si>
    <t>KWK-Anlagen</t>
  </si>
  <si>
    <t>maximale Netzlast
[kW]</t>
  </si>
  <si>
    <t>maximale Bezugslast
[kW]</t>
  </si>
  <si>
    <t>Sonstige Anlagen</t>
  </si>
  <si>
    <t>Höchstspannung (HöS)</t>
  </si>
  <si>
    <t>Rückspeisung</t>
  </si>
  <si>
    <t>Hier sind von den Netzbetreibern Kosten und Erlöse aus Maßnahmen, die einer wirksamen Verfahrensregulierung unterliegen, unter Nennung der Position einzutragen.</t>
  </si>
  <si>
    <r>
      <t>Veröffentlichter Referenzpreis [€ / MWh]:</t>
    </r>
    <r>
      <rPr>
        <sz val="11"/>
        <rFont val="Arial"/>
        <family val="2"/>
      </rPr>
      <t xml:space="preserve">
Der jährlich anzuwendende Referenzpreis wird von der BNetzA veröffentlicht.</t>
    </r>
  </si>
  <si>
    <r>
      <t xml:space="preserve">Volatile Kostenanteile in der Ausgangsbasis [EURO]:
</t>
    </r>
    <r>
      <rPr>
        <sz val="11"/>
        <rFont val="Arial"/>
        <family val="2"/>
      </rPr>
      <t>Volatiler Kostenanteil der Ausgangsbasis (Zeitpunkt t0).</t>
    </r>
  </si>
  <si>
    <r>
      <t>Zu Grunde liegende Verlustenergiemenge bei der Erlösobergrenzenfestlegung 2011 [kWh]:</t>
    </r>
    <r>
      <rPr>
        <sz val="11"/>
        <rFont val="Arial"/>
        <family val="2"/>
      </rPr>
      <t xml:space="preserve">
Die der Festlegung zur Erlösobergrenze zu Grunde liegende Verlustenergiemenge M</t>
    </r>
    <r>
      <rPr>
        <vertAlign val="subscript"/>
        <sz val="11"/>
        <rFont val="Arial"/>
        <family val="2"/>
      </rPr>
      <t>gen.</t>
    </r>
    <r>
      <rPr>
        <sz val="11"/>
        <rFont val="Arial"/>
        <family val="2"/>
      </rPr>
      <t xml:space="preserve"> wird konstant gehalten. Eine jährliche Anpassung der Mengenkomponente findet nicht statt. Mengenveränderungen aufgrund von Teilnetzübergängen werden im Tabellenblatt "D. Netzübergänge" berücksichtigt.</t>
    </r>
  </si>
  <si>
    <t>=&gt; Anlage 2-9</t>
  </si>
  <si>
    <t>=&gt; Anlage 2-10</t>
  </si>
  <si>
    <t>=&gt; Anlage 2-11</t>
  </si>
  <si>
    <t>Summe:</t>
  </si>
  <si>
    <t>Aufwands- bzw. Erlösposition im Jahresabschluss nach HGB</t>
  </si>
  <si>
    <t>davon Aufwendungen für Netzübergänge nach § 26 Abs. 1 und 2 ARegV
Zugänge (+)
Abgänge (-)
[EUR]</t>
  </si>
  <si>
    <t>Veränderung ggü. Basisjahr
[EUR]</t>
  </si>
  <si>
    <t>Anmerkungen</t>
  </si>
  <si>
    <t>Betrag korrigiert um Netzübergänge
[EUR]</t>
  </si>
  <si>
    <t>Anlage 2-9</t>
  </si>
  <si>
    <t>Anlage 2-10</t>
  </si>
  <si>
    <t>Anlage 2-11</t>
  </si>
  <si>
    <t>Höhe der einzelnen Kostenart
[EUR]</t>
  </si>
  <si>
    <t>Fundstelle der tariflichen oder betrieblichen Vereinbarung
(z.B. Seite, RdNr)</t>
  </si>
  <si>
    <t>Mitarbeiteräquivalente, die der Ermittlung der Kosten gemäß § 11 Abs. 2 Nr. 9 ARegV zugrunde liegen</t>
  </si>
  <si>
    <t>aktive</t>
  </si>
  <si>
    <t>inaktive</t>
  </si>
  <si>
    <t>Anlage 2-9 bis Anlage 2-11</t>
  </si>
  <si>
    <t>Verfahren des aufnehmenden bzw. abgebenden Netzbetreibers</t>
  </si>
  <si>
    <r>
      <t xml:space="preserve">Zu übertragender Erlösobergrenzenanteil 
- positives Vorzeichen bei Teilnetzübernahmen 
- </t>
    </r>
    <r>
      <rPr>
        <b/>
        <sz val="10"/>
        <color indexed="10"/>
        <rFont val="Arial"/>
        <family val="2"/>
      </rPr>
      <t>negatives Vorzeichen bei Teilnetzabgaben</t>
    </r>
    <r>
      <rPr>
        <b/>
        <sz val="10"/>
        <rFont val="Arial"/>
        <family val="2"/>
      </rPr>
      <t>) bei Netzübergängen</t>
    </r>
  </si>
  <si>
    <t>Gab es Netzübergänge gemäß §26 Abs. 2 ARegV?</t>
  </si>
  <si>
    <t>Netz-übergang Nr.</t>
  </si>
  <si>
    <t>Wurde das Teilnetz übernommen oder abgegeben?</t>
  </si>
  <si>
    <t>Betriebsnummer und Name des aufnehmenden bzw. abgebenden Netzbetreibers</t>
  </si>
  <si>
    <t>Daten zur Verlustenergie</t>
  </si>
  <si>
    <t>Insgesamt</t>
  </si>
  <si>
    <t>Zusammensetzung der Erlösobergrenze der übergehenden Netzgebiete</t>
  </si>
  <si>
    <t>§ 14 SysStabV
(Entkupplungsschutzeinrichtungen)</t>
  </si>
  <si>
    <t>Anlagen nach § 2 Abs. 2 Nr. 5</t>
  </si>
  <si>
    <t>Anlagen nach § 2 Abs. 2 Nr. 4</t>
  </si>
  <si>
    <t>Anlagen nach § 2 Abs. 2 Nr. 3</t>
  </si>
  <si>
    <t>Anlagen nach § 2 Abs. 2 Nr. 2</t>
  </si>
  <si>
    <t>Anlagen nach § 2 Abs. 2 Nr. 1b</t>
  </si>
  <si>
    <t>Anlagen nach § 2 Abs. 2 Nr. 1a</t>
  </si>
  <si>
    <t>Anlagen im Niederspannungsnetz, die vor dem 1. Juli 2012 in Betrieb genommen wurden.</t>
  </si>
  <si>
    <t>Anlagen im Mittelspannungsnetz, die vor dem 1. Januar 2009 in Betrieb genommen wurden</t>
  </si>
  <si>
    <t>Anlagen im Hochspannungsnetz, die vor dem 1. September 2004 in Betrieb genommen wurden</t>
  </si>
  <si>
    <t>Anlagen im Höchstspannungsnetz, die vor dem 1. September 2004 in Betrieb genommen wurden</t>
  </si>
  <si>
    <t>erstattete Kosten durch den ÜNB
[EUR]</t>
  </si>
  <si>
    <t>Anzahl Anlagen</t>
  </si>
  <si>
    <t>Anlage 2-5 (2): Nachrüstung von Anlagen nach § 22 SysStabV (Plankosten)</t>
  </si>
  <si>
    <t>=&gt; Anlage 2-5(2)</t>
  </si>
  <si>
    <t>11. vorgelagerter Netzbetreiber</t>
  </si>
  <si>
    <t>12. vorgelagerter Netzbetreiber</t>
  </si>
  <si>
    <t>13. vorgelagerter Netzbetreiber</t>
  </si>
  <si>
    <t>14. vorgelagerter Netzbetreiber</t>
  </si>
  <si>
    <t>15. vorgelagerter Netzbetreiber</t>
  </si>
  <si>
    <t>16. vorgelagerter Netzbetreiber</t>
  </si>
  <si>
    <t>17. vorgelagerter Netzbetreiber</t>
  </si>
  <si>
    <t>18. vorgelagerter Netzbetreiber</t>
  </si>
  <si>
    <t>19. vorgelagerter Netzbetreiber</t>
  </si>
  <si>
    <t>20. vorgelagerter Netzbetreiber</t>
  </si>
  <si>
    <t>Anlage 2-5(2)</t>
  </si>
  <si>
    <r>
      <t xml:space="preserve">Anzahl Anlagen:
</t>
    </r>
    <r>
      <rPr>
        <sz val="11"/>
        <rFont val="Arial"/>
        <family val="2"/>
      </rPr>
      <t>Hier ist die Anzahl der insgesamt nachzurüstenden Anlagen für das Netzgebiet im Anpassungsjahr einzutragen.</t>
    </r>
  </si>
  <si>
    <t>Bezeichnung der einzelnen Kostenart, die in die Kosten gem. § 11 Abs. 2 Nr. 9 ARegV eingeflossen ist 
(gleiche Bezeichnung wie in der Kostenprüfung)</t>
  </si>
  <si>
    <t>HS</t>
  </si>
  <si>
    <t>HöS</t>
  </si>
  <si>
    <t>HöS/HS</t>
  </si>
  <si>
    <t>HS/MS</t>
  </si>
  <si>
    <t>MS</t>
  </si>
  <si>
    <t>MS/NS</t>
  </si>
  <si>
    <t>NS</t>
  </si>
  <si>
    <t>Arbeit 
[kWh]</t>
  </si>
  <si>
    <t>Vorgelagerte Netzbetreiber
[kWh]</t>
  </si>
  <si>
    <t>Bezug von der
vorgelagerten
Ebene
[kWh]</t>
  </si>
  <si>
    <t>Dezentrale Einspiesung
[kWh]</t>
  </si>
  <si>
    <t>Rückspeisung
[kWh]</t>
  </si>
  <si>
    <t>Summe Einspeisung
[kWh]</t>
  </si>
  <si>
    <t>Abgabe an Letzt-
verbraucher und 
Weiterverteiler
 in der Ebene
[kWh]</t>
  </si>
  <si>
    <t>Abgabe an die
nachgelagerte
Ebene
[kWh]</t>
  </si>
  <si>
    <t>Rückspeisungen
in die vorgelagerte 
Ebene
[kWh]</t>
  </si>
  <si>
    <t>Verluste
der Ebene
[kWh]</t>
  </si>
  <si>
    <t>Summe
Ausspeisungen
zzgl. Verluste
[kWh]</t>
  </si>
  <si>
    <t>Zu übertragende den anerkannten Kosten zu Grunde liegende Menge
[kWh]</t>
  </si>
  <si>
    <t>Bezeichnung der tariflichen oder betrieblichen Vereinbarung
(z.B. Mantel-
tarifvertrag)</t>
  </si>
  <si>
    <t>geltend gemachte Kosten
[EUR]</t>
  </si>
  <si>
    <r>
      <t xml:space="preserve">geltend gemachte Kosten:
</t>
    </r>
    <r>
      <rPr>
        <sz val="11"/>
        <rFont val="Arial"/>
        <family val="2"/>
      </rPr>
      <t>Hier sind die vom Anlagenbetreiber geltend gemachten Kosten gemäß § 22 SysStabV anzugeben. Der Selbstbehalt des Anlagenbetreibers gemäß § 21 SysStabV ist in der Position bereits berücksichtigt.</t>
    </r>
  </si>
  <si>
    <t>Mit dem Tabellenblatt werden die Plankosten nach § 22 SysStabV des Netzbetreibers ausgewiesen.</t>
  </si>
  <si>
    <r>
      <t xml:space="preserve">erstattete Kosten durch den ÜNB:
</t>
    </r>
    <r>
      <rPr>
        <sz val="11"/>
        <rFont val="Arial"/>
        <family val="2"/>
      </rPr>
      <t>In dieser Position werden die erstatteten Kosten des Übertragungsnetzbetreibers dargestellt.</t>
    </r>
  </si>
  <si>
    <r>
      <t>Bezeichnung der einzelnen Kostenart</t>
    </r>
    <r>
      <rPr>
        <sz val="11"/>
        <rFont val="Arial"/>
        <family val="2"/>
      </rPr>
      <t xml:space="preserve">
Name der einzelnen Kostenart, die im Kostenrechnungssystem hinterlegt ist (ggf. Name der relevanten Konten oder verwendete Bezeichnung im Rahmen der Kontierung).</t>
    </r>
  </si>
  <si>
    <t>2 - 16</t>
  </si>
  <si>
    <t>2 - 17</t>
  </si>
  <si>
    <t>Satz 1, Nr. 16</t>
  </si>
  <si>
    <t>Satz 1, Nr. 17</t>
  </si>
  <si>
    <t>Bezugsmenge</t>
  </si>
  <si>
    <t>Plankosten</t>
  </si>
  <si>
    <r>
      <t>G</t>
    </r>
    <r>
      <rPr>
        <sz val="11"/>
        <rFont val="Arial"/>
        <family val="2"/>
      </rPr>
      <t>enehmigte</t>
    </r>
    <r>
      <rPr>
        <sz val="11"/>
        <rFont val="Arial"/>
        <family val="2"/>
      </rPr>
      <t xml:space="preserve"> Investitionsmaßnahmen nach § 23 ARegV</t>
    </r>
  </si>
  <si>
    <t>Mehrkosten für die Errichtung, den Betrieb und die Änderung 
von Erdkabeln nach § 43 S. 1 Nr. 3 EnWG</t>
  </si>
  <si>
    <t>Zahlungen an Städte oder Gemeinden 
nach Maßgabe von § 5 Abs. 4 StromNEV</t>
  </si>
  <si>
    <t>Betriebliche und tarifvertragliche Vereinbarungen 
zu Lohnzusatz- und Versorgungsleistungen</t>
  </si>
  <si>
    <t>Entscheidungen über grenzüberschreitende Kostenaufteilungen nach 
Art. 12 der VO (EU) 347/2013</t>
  </si>
  <si>
    <t>Nachrüstung von Wechselrichtern nach § 10 Abs. 1 SysStabV 
und Anlagen gemäß § 22 SysStabV</t>
  </si>
  <si>
    <t>Finanzieller Ausgleich nach § 17d Abs. 7 EnWG</t>
  </si>
  <si>
    <t>Ausgleichsmechanismus nach § 2 Abs. 5 EnLAG</t>
  </si>
  <si>
    <t>Vermiedene Netzentgelte i.S.v. § 18 StromNEV,
§ 57 Abs. 3 EEG und §§ 6 Abs. 5 und 13 Abs. 5 KWK-G</t>
  </si>
  <si>
    <t>Kapazitätsreserve nach § 13e Abs. 3 EnWG, 
Stilllegung von Braunkohlekraftwerken nach § 13g EnWG sowie 
Netzstabilitätsanlagen nach § 13k EnWG</t>
  </si>
  <si>
    <t>Entschädigungen nach § 15 Abs. 1 und 2 EEG</t>
  </si>
  <si>
    <t>Kompensationszahlungen im Rahmen des Ausgleichsmechanismus nach Art. 13 VO (EG) 714/2009</t>
  </si>
  <si>
    <t>Erlöse aus dem Engpassmanagement nach Art. 16 VO (EG) 714/2009 oder nach § 15 StromNZV</t>
  </si>
  <si>
    <t>Auflösung des Abzugsbetrags nach § 23 Abs. 2a ARegV</t>
  </si>
  <si>
    <r>
      <t>Fundstelle (z.B. Seite, RdNr) in tariflicher und betrieblicher Vereinbarung</t>
    </r>
    <r>
      <rPr>
        <sz val="11"/>
        <rFont val="Arial"/>
        <family val="2"/>
      </rPr>
      <t xml:space="preserve">
Als Fundstelle ist zu kennzeichnen, auf welcher Seite (oder RdNr) der jeweiligen Erläuterungen sich die Beschreibung des Sachverhalts wiederfindet.</t>
    </r>
  </si>
  <si>
    <t>Dauerhaft nicht beeinflussbare Kosten nach § 11 Abs. 2 Nr. 17 ARegV</t>
  </si>
  <si>
    <t>=&gt; Anlage 2-17</t>
  </si>
  <si>
    <t>Anlage 2-6: Genehmigte Investitionsmaßnahmen nach § 23 ARegV (Plankosten)</t>
  </si>
  <si>
    <t>Anlage 2-8: Vermiedene Netzentgelte im Sinne von § 18 StromNEV, § 57 Abs. 3 EEG und §§ 6 Abs. 5 und 13 Abs. 5 KWK-G (Plankosten)</t>
  </si>
  <si>
    <t>Anlage 2-9: Betriebliche und tarifvertragliche Vereinbarungen zu Lohnzusatz- und Versorgungsleistungen</t>
  </si>
  <si>
    <t>Anlage 2-10: Betriebs- und Personalratstätigkeit</t>
  </si>
  <si>
    <t>Anlage 2-11: Berufsausbildung und Weiterbildung im Unternehmen und von Betriebskindertagesstätten für Kinder der im Netzbereich beschäftigten Betriebsangehörigen</t>
  </si>
  <si>
    <t>Auflösung von Netzanschlusskostenbeiträgen und Baukostenzuschüssen nach § 9 Abs. 1 S. 1 Nr. 3 und 4 i.V.m. S. 2 StromNEV</t>
  </si>
  <si>
    <r>
      <t>Verbraucherpreisgesamt-
index nach § 8 Satz 2 ARegV
[VPI</t>
    </r>
    <r>
      <rPr>
        <vertAlign val="subscript"/>
        <sz val="10"/>
        <rFont val="Arial"/>
        <family val="2"/>
      </rPr>
      <t>t</t>
    </r>
    <r>
      <rPr>
        <sz val="10"/>
        <rFont val="Arial"/>
        <family val="2"/>
      </rPr>
      <t>]</t>
    </r>
  </si>
  <si>
    <t>Stammdaten der übergehenden Netzgebiete</t>
  </si>
  <si>
    <r>
      <t xml:space="preserve">Gesetzliche Abnahme- und Vergütungspflichten gemäß EEG: 
</t>
    </r>
    <r>
      <rPr>
        <sz val="11"/>
        <rFont val="Arial"/>
        <family val="2"/>
      </rPr>
      <t>Die gesetzlichen Abnahme- und Vergütungspflichten gemäß EEG sind abzüglich der vermiedenen Netzentgelte einzutragen.</t>
    </r>
  </si>
  <si>
    <t>Genehmigte Investitionsmaßnahmen nach § 23 ARegV</t>
  </si>
  <si>
    <t>Angaben für den Ansatz des Erweiterungsfaktors im Tabellenblatt C. Erlösobergrenze (Zeile 74)</t>
  </si>
  <si>
    <t>Anlage 2-17: Entschädigungen nach § 15 Abs. 1 und 2 EEG (Plankosten)</t>
  </si>
  <si>
    <t>Anlage 2-17</t>
  </si>
  <si>
    <t>Anlage 2-4: Erforderliche Inanspruchnahme vorgelagerter Netzebenen (Plankosten)</t>
  </si>
  <si>
    <t>Anlage 2-13: Auflösung von Netzanschlusskostenbeiträgen und Baukostenzuschüssen nach § 9 Abs. 1 S. 1 Nr. 3 und 4 i.V.m. S. 2 StromNEV (Plankosten)</t>
  </si>
  <si>
    <r>
      <t xml:space="preserve">Entschädigungszahlungen aus EEG-Einspeisemanagement
</t>
    </r>
    <r>
      <rPr>
        <sz val="11"/>
        <rFont val="Arial"/>
        <family val="2"/>
      </rPr>
      <t>Hier erfolgt die Erfassung der Ist-Entschädigungszahlungen aus EEG-Einspeisemanagement.</t>
    </r>
  </si>
  <si>
    <t>In diesem Tabellenblatt werden die Plankosten aus Einspeisemanagement-Maßnahmen erfasst.</t>
  </si>
  <si>
    <r>
      <t xml:space="preserve">dauerhaft nicht beeinflussbare Kosten (§ 11 Abs. 2 ARegV) </t>
    </r>
    <r>
      <rPr>
        <b/>
        <u/>
        <sz val="11"/>
        <rFont val="Arial"/>
        <family val="2"/>
      </rPr>
      <t xml:space="preserve">ohne:
</t>
    </r>
    <r>
      <rPr>
        <b/>
        <sz val="11"/>
        <rFont val="Arial"/>
        <family val="2"/>
      </rPr>
      <t xml:space="preserve">Nr. 4, Nr. 5, Nr. 6, 
Nr. 8, Nr. 13, Nr. 15, 
Nr. 16 und Nr. 17
(unter Berücksichtigung der </t>
    </r>
    <r>
      <rPr>
        <b/>
        <u/>
        <sz val="11"/>
        <rFont val="Arial"/>
        <family val="2"/>
      </rPr>
      <t>ERSTEN und ZWEITEN Anpassung</t>
    </r>
    <r>
      <rPr>
        <b/>
        <sz val="11"/>
        <rFont val="Arial"/>
        <family val="2"/>
      </rPr>
      <t xml:space="preserve"> nach Netzübergang) 
[EUR]</t>
    </r>
  </si>
  <si>
    <t xml:space="preserve">In diesem Tabellenblatt sind Angaben zu allen Netzübergänge gemäß § 26 Abs. 2 ARegV einzutragen. Die zu übertragenden Erlösobergrenzenanteile sind als positives Vorzeichen bei Teilnetzübernahmen und als negatives Vorzeichen bei Teilnetzabgaben einzutragen. Jeder Netzübergang ist gesondert einzutragen. Die dauerhaft nicht beeinflussbaren Kostenanteile sind ohne:
- Erforderliche Inanspruchnahme vorgelagerter Netzebenen (§ 11 Abs. 2 Nr. 4 ARegV),
- Nachrüstung von Wechselrichtern nach § 10 Abs. 1 SysStabV und Anlagen gemäß § 22 SysStabV (§ 11 Abs. 2 Nr. 5 ARegV),
- Genehmigte Investitionsmaßnahmen nach § 23 ARegV (§ 11 Abs. 2 Nr. 6 ARegV),
- Vermiedene Netzentgelte i.S.v. § 18 StromNEV, § 57 Abs. 3 EEG und §§ 6 Abs. 5 und 13 Abs. 5 KWK-G (§ 11 Abs. 2 Nr. 8 ARegV), 
- Auflösung von Netzanschlusskostenbeiträgen und Baukostenzuschüssen nach § 9 Abs. 1 S. 1 Nr. 3 und 4 i.V.m. S. 2 StromNEV (§ 11 Abs. 2 Nr. 13 ARegV),
- Finanzieller Ausgleich nach § 17d Abs. 7 EnWG (§ 11 Abs. 2 Nr. 15 ARegV),
- Kapazitätsreserve nach § 13e Abs. 3 EnWG, Stilllegung von Braunkohlekraftwerken nach § 13g EnWG sowie Netzstabilitätsanlagen nach § 13k EnWG (§ 11 Abs. 2 Nr. 16 ARegV) und 
- Entschädigungen nach § 15 Abs. 1 und 2 EEG (§ 11 Abs. 2 Nr. 17 ARegV)
unter Berücksichtigung der ERSTEN und ZWEITEN Anpassung nach Netzübergang einzutragen. Weiterhin ist sicherzustellen, dass die dauerhaft nicht beeinflussbaren Kosten der Teilnetze aus den Netzübergängen nicht doppelt berücksichtigt werden. Dies bedeutet, dass bspw. bei einem Netzübergang eines Teilnetzes aus dem Regelverfahren die dauerhaft nicht beeinflussbaren Kosten ab der dritten Anpassung nach Netzübergang bereits in den Kosten des originären Netzes enthalten sind und somit im Tabellenblatt "B. Übersicht KA dnb" bereits berücksichtigt werden. </t>
  </si>
  <si>
    <t>Betriebliche und tarifvertragliche Vereinbarungen 
zu Lohnzusatz- und Versorgungsleistungen (31.12.2016)</t>
  </si>
  <si>
    <t>davon betriebliche und tarifvertragliche Vereinbarungen 
zu Lohnzusatz- und Versorgungsleistungen, die vor dem 31.12.2008 abgeschlossen waren
[EUR]</t>
  </si>
  <si>
    <t>Bezeichnung der tariflichen oder betrieblichen Vereinbarung inkl. Datum
(z.B. Mantel-
tarifvertrag)</t>
  </si>
  <si>
    <t>EE-Anlagen - Bestand sowie Neu nicht volatil</t>
  </si>
  <si>
    <t>EE-Anlagen - Bestand volatil</t>
  </si>
  <si>
    <t>EE-Anlagen - Neu volatil</t>
  </si>
  <si>
    <t>Zusätzliche Aufwendungen
[EUR]</t>
  </si>
  <si>
    <t>Bezeichnung der einzelnen Kostenart, die in die Kosten gem. § 11 Abs. 2 Nr. 10 ARegV eingeflossen ist 
(gleiche Bezeichnung wie in der Kostenprüfung)</t>
  </si>
  <si>
    <t>Bezeichnung der einzelnen Kostenart, die in die Kosten gem. § 11 Abs. 2 Nr. 11 ARegV eingeflossen ist 
(gleiche Bezeichnung wie in der Kostenprüfung)</t>
  </si>
  <si>
    <t>Anlage Satz 2: Kosten oder Erlöse aus Maßnahmen eines Betreibers von Stromversorgungsnetzen,
die einer wirksamen Verfahrensregulierung unterliegen (für ÜNB, VNB nur für Verlustenergie, soweit vorliegend).</t>
  </si>
  <si>
    <t>Stilllegung von Braunkohlekraftwerken nach § 13g EnWG</t>
  </si>
  <si>
    <t>Netzstabilitätsanlagen nach § 13k EnWG</t>
  </si>
  <si>
    <t>Kapazitätsreserve nach § 13e Abs. 3 EnWG</t>
  </si>
  <si>
    <t xml:space="preserve">FSV Verlustenergie - Plankosten (t-0) </t>
  </si>
  <si>
    <t xml:space="preserve">FSV Redispatch - Plankosten (t-0) </t>
  </si>
  <si>
    <t>FSV Redispatch - Plan-Ist-Abgleich (t-2)</t>
  </si>
  <si>
    <t>FSV Regelenergie - Plankosten (t-0)</t>
  </si>
  <si>
    <t>FSV Regelenergie - Plan-Ist-Abgleich (t-2)</t>
  </si>
  <si>
    <t>FSV Offshore Netzverluste</t>
  </si>
  <si>
    <t>FSV Reservekraftwerke - Plankosten (t-0)</t>
  </si>
  <si>
    <t>FSV Reservekraftwerke - Plan-Ist-Abgleich (t-2)</t>
  </si>
  <si>
    <t>FSV Netzreserve - Plankosten (t-0)</t>
  </si>
  <si>
    <t>FSV Netzreserve - Plan-Ist-Abgleich (t-2)</t>
  </si>
  <si>
    <t>FSV Netzreserve IBV (Ausländische Netzreserve) - Plankosten (t-0)</t>
  </si>
  <si>
    <t>FSV Netzreserve IBV (Ausländische Netzreserve)  - Plan-Ist-Abgleich (t-2)</t>
  </si>
  <si>
    <t>FSV Mitarbeit in Europäischen Initiativen (KEI) - Plankosten (t-0)</t>
  </si>
  <si>
    <t>FSV Mitarbeit in Europäischen Initiativen (KEI) - Plan-Ist-Abgleich (t-2)</t>
  </si>
  <si>
    <r>
      <rPr>
        <b/>
        <u/>
        <sz val="11"/>
        <rFont val="Arial"/>
        <family val="2"/>
      </rPr>
      <t>un</t>
    </r>
    <r>
      <rPr>
        <b/>
        <sz val="11"/>
        <rFont val="Arial"/>
        <family val="2"/>
      </rPr>
      <t xml:space="preserve">gekürzte Plan-Vermeidungsarbeit für das Kalenderjahr 20xx [kWh]:
</t>
    </r>
    <r>
      <rPr>
        <sz val="11"/>
        <rFont val="Arial"/>
        <family val="2"/>
      </rPr>
      <t>Die Vermeidungsarbeit [kWh] ist unter Berücksichtigung der Netzverluste der jeweiligen Netz- oder Umspannebene die Differenz zwischen der durch Letztverbraucher, Weiterverteiler und nachgelagerte Netz- oder Umspannebene entnommenen elektrischen Energie in kWh und der aus der vorgelagerten Netz- oder Umspannebene entnommenen elektrischen Energie in kWh (vgl. § 18 Abs. 2 Satz 3 StromNEV).</t>
    </r>
  </si>
  <si>
    <r>
      <rPr>
        <b/>
        <u/>
        <sz val="11"/>
        <rFont val="Arial"/>
        <family val="2"/>
      </rPr>
      <t>un</t>
    </r>
    <r>
      <rPr>
        <b/>
        <sz val="11"/>
        <rFont val="Arial"/>
        <family val="2"/>
      </rPr>
      <t xml:space="preserve">gekürzte Plan-Vermeidungsleistung für das Kalenderjahr 20xx [kW]:
</t>
    </r>
    <r>
      <rPr>
        <sz val="11"/>
        <rFont val="Arial"/>
        <family val="2"/>
      </rPr>
      <t>Die Vermeidungsleistung [kW] ist die Differenz zwischen der zeitgleichen Jahreshöchstlast aller Entnahmen aus der Netz- oder Umspannebene und der Bezugslast aus der vorgelagerten Netz- oder Umspannebene.</t>
    </r>
  </si>
  <si>
    <t>Mit dem Tabellenblatt werden die vermiedenen Netzentgelten gemäß § 18 StromNEV als Planwert ermittelt. Bezüglich der Ermittlung von Planwerten ist zunächst von möglichst
zeitnah vorliegenden Ist-Werten auszugehen. Die Ist-Mengen können aufgrund gesicherter Erkenntnisse ergänzt werden, wobei die entsprechenden Anpassungen im
Erläuterungsblatt zu begründen sind.
Eine Kürzung der Mengen aufgrund des NEMoG ist nicht zulässig.</t>
  </si>
  <si>
    <t>FSV Verlustenergie - Mengenabgleich (t-2)</t>
  </si>
  <si>
    <t>FSV Regelenergie - Bonus/Malus (t-2)</t>
  </si>
  <si>
    <t>Haben sich die Entgelte ggü. dem 15.10. noch einmal verändert?</t>
  </si>
  <si>
    <t>Wurde ein Teilnetz von einem Netzbetreiber im Regelverfahren übernommen?</t>
  </si>
  <si>
    <t xml:space="preserve">Die Höhe der aus dem Regulierungskonto zu berücksichtigenden Zu- oder Abschläge der Jahre 2009-2012 wurde mit Festlegung der Erlösobergrenzen bestimmt; diese sind im Jahr 2018 anzusetzen. 
Darüber hinaus haben sich durch die ARegV-Novelle 2016 wesentliche Änderungen bei der Behandlung des Regulierungskontos nach § 5 ARegV ergeben (vgl. BR-Drs. 296/16, S. 32). Der Netzbetreiber führt das Regulierungskonto nun selbst, § 5 Abs. 1 S. 4 ARegV. Er stellt nach § 4 Abs. 4 S. 1 Nr. 1a S. 3 ARegV einen Antrag auf Genehmigung des von ihm ermittelten Saldos; der Antrag muss einmal jährlich zum 30.06. des Kalenderjahres gestellt werden. Die Regulierungbehörde genehmigt nach § 5 Abs. 3 S. 1 ARegV den ermittelten Saldo sowie dessen Verteilung. Der Netzbetreiber passt bereits zum 01.01. des folgenden Jahres die Erlösobergrenzen an. Es erfolgt künftig ein annuitätischer Ausgleich über die dem Kalenderjahr der Ermittlung folgenden drei Jahre. Nach der Übergangsvorschrift des § 34 Abs. 4 ARegV haben die Netzbetreiber den Antrag nach § 4 Abs. 4 S. 1 Nr. 1a ARegV in Verbindung mit § 5 ARegV erstmals zum 30.06.2017 gestellt. Bei der ersten Auflösung des Regulierungskontos nach S. 1 umfasst die Auflösung des Regulierungskontos alle nach offenen Kalenderjahre. Der ermittelte Saldo wird annuitätisch bis zum Ende der dritten Regulierungsperiode durch Zu- und Abschläge auf die Erlösobergrenze verteilt. Grundsätzlich sollte daher die Auflösung des Regulierungskontosaldos bei Anträgen, die zum 30.06.2017 gestellt worden sind, über sechs Jahre (2018-2023) erfolgen. Sofern noch keine Bescheidung des gestellten Antrages erfolgt ist, ist der Antragswert bzw. der Wert der Anhörung anzusetzen. Der Wert ist im Tabellenblatt C. Zelle "U81" zu dem Auflösungsbetrag des Regulierungskontos der ersten Regulierungsperiode hinzu zu addieren. </t>
  </si>
  <si>
    <t>EHB_§28-1-ARegV_Strom_V9_0_171206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</si>
</sst>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0\ &quot;€&quot;;\-#,##0\ &quot;€&quot;"/>
    <numFmt numFmtId="6" formatCode="#,##0\ &quot;€&quot;;[Red]\-#,##0\ &quot;€&quot;"/>
    <numFmt numFmtId="8" formatCode="#,##0.00\ &quot;€&quot;;[Red]\-#,##0.00\ &quot;€&quot;"/>
    <numFmt numFmtId="44" formatCode="_-* #,##0.00\ &quot;€&quot;_-;\-* #,##0.00\ &quot;€&quot;_-;_-* &quot;-&quot;??\ &quot;€&quot;_-;_-@_-"/>
    <numFmt numFmtId="43" formatCode="_-* #,##0.00\ _€_-;\-* #,##0.00\ _€_-;_-* &quot;-&quot;??\ _€_-;_-@_-"/>
    <numFmt numFmtId="164" formatCode="#,##0.00_ ;[Red]\-#,##0.00\ "/>
    <numFmt numFmtId="165" formatCode="#,##0_ ;[Red]\-#,##0\ "/>
    <numFmt numFmtId="166" formatCode="_([$€]* #,##0.00_);_([$€]* \(#,##0.00\);_([$€]* &quot;-&quot;??_);_(@_)"/>
    <numFmt numFmtId="167" formatCode="#,##0.00_ ;\-#,##0.00\ "/>
    <numFmt numFmtId="168" formatCode="#,##0.0000_ ;\-#,##0.0000\ "/>
    <numFmt numFmtId="169" formatCode="#,##0.0000_ ;[Red]\-#,##0.0000\ "/>
    <numFmt numFmtId="170" formatCode="#,##0.00\ &quot;€&quot;"/>
    <numFmt numFmtId="171" formatCode="#,##0.000000000_ ;[Red]\-#,##0.000000000\ "/>
    <numFmt numFmtId="172" formatCode="0_ ;[Red]\-0\ "/>
    <numFmt numFmtId="173" formatCode="#,##0.0_ ;[Red]\-#,##0.0\ "/>
    <numFmt numFmtId="174" formatCode="#,##0.00_ ;[Red]\-#,##0.00;\-"/>
    <numFmt numFmtId="175" formatCode="\+#,##0\ ;\-#,##0\ "/>
    <numFmt numFmtId="176" formatCode="_(* #,##0.00_);_(* \(#,##0.00\);_(* &quot;-&quot;??_);_(@_)"/>
  </numFmts>
  <fonts count="62" x14ac:knownFonts="1">
    <font>
      <sz val="11"/>
      <name val="Arial"/>
    </font>
    <font>
      <sz val="11"/>
      <name val="Arial"/>
      <family val="2"/>
    </font>
    <font>
      <u/>
      <sz val="11"/>
      <color indexed="12"/>
      <name val="Arial"/>
      <family val="2"/>
    </font>
    <font>
      <b/>
      <sz val="12"/>
      <name val="Arial"/>
      <family val="2"/>
    </font>
    <font>
      <b/>
      <sz val="10"/>
      <name val="Arial"/>
      <family val="2"/>
    </font>
    <font>
      <b/>
      <sz val="14"/>
      <name val="Arial"/>
      <family val="2"/>
    </font>
    <font>
      <sz val="10"/>
      <name val="Arial"/>
      <family val="2"/>
    </font>
    <font>
      <sz val="8"/>
      <name val="Arial"/>
      <family val="2"/>
    </font>
    <font>
      <b/>
      <sz val="15"/>
      <name val="Arial"/>
      <family val="2"/>
    </font>
    <font>
      <b/>
      <sz val="11"/>
      <name val="Arial"/>
      <family val="2"/>
    </font>
    <font>
      <sz val="11"/>
      <name val="Arial"/>
      <family val="2"/>
    </font>
    <font>
      <b/>
      <sz val="10"/>
      <name val="Arial"/>
      <family val="2"/>
    </font>
    <font>
      <vertAlign val="subscript"/>
      <sz val="10"/>
      <name val="Arial"/>
      <family val="2"/>
    </font>
    <font>
      <sz val="10"/>
      <name val="Arial"/>
      <family val="2"/>
    </font>
    <font>
      <sz val="10"/>
      <color indexed="9"/>
      <name val="Arial"/>
      <family val="2"/>
    </font>
    <font>
      <sz val="12"/>
      <name val="Arial"/>
      <family val="2"/>
    </font>
    <font>
      <b/>
      <sz val="18"/>
      <name val="Arial"/>
      <family val="2"/>
    </font>
    <font>
      <b/>
      <vertAlign val="subscript"/>
      <sz val="10"/>
      <name val="Arial"/>
      <family val="2"/>
    </font>
    <font>
      <b/>
      <sz val="8"/>
      <name val="Arial"/>
      <family val="2"/>
    </font>
    <font>
      <b/>
      <u/>
      <sz val="11"/>
      <name val="Arial"/>
      <family val="2"/>
    </font>
    <font>
      <b/>
      <u/>
      <sz val="11"/>
      <color indexed="12"/>
      <name val="Arial"/>
      <family val="2"/>
    </font>
    <font>
      <b/>
      <sz val="12"/>
      <name val="Arial"/>
      <family val="2"/>
    </font>
    <font>
      <vertAlign val="subscript"/>
      <sz val="8"/>
      <name val="Arial"/>
      <family val="2"/>
    </font>
    <font>
      <sz val="8"/>
      <name val="Arial"/>
      <family val="2"/>
    </font>
    <font>
      <b/>
      <sz val="8"/>
      <name val="Arial"/>
      <family val="2"/>
    </font>
    <font>
      <b/>
      <vertAlign val="subscript"/>
      <sz val="11"/>
      <name val="Arial"/>
      <family val="2"/>
    </font>
    <font>
      <b/>
      <sz val="11"/>
      <color indexed="10"/>
      <name val="Arial"/>
      <family val="2"/>
    </font>
    <font>
      <b/>
      <sz val="10"/>
      <color indexed="10"/>
      <name val="Arial"/>
      <family val="2"/>
    </font>
    <font>
      <sz val="11"/>
      <color indexed="9"/>
      <name val="Arial"/>
      <family val="2"/>
    </font>
    <font>
      <u/>
      <sz val="11"/>
      <color indexed="12"/>
      <name val="Arial"/>
      <family val="2"/>
    </font>
    <font>
      <b/>
      <u/>
      <sz val="12"/>
      <name val="Arial"/>
      <family val="2"/>
    </font>
    <font>
      <b/>
      <sz val="11"/>
      <name val="Arial"/>
      <family val="2"/>
    </font>
    <font>
      <sz val="12"/>
      <name val="Arial"/>
      <family val="2"/>
    </font>
    <font>
      <b/>
      <vertAlign val="subscript"/>
      <sz val="8"/>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Courier"/>
      <family val="3"/>
    </font>
    <font>
      <sz val="11"/>
      <color indexed="52"/>
      <name val="Calibri"/>
      <family val="2"/>
    </font>
    <font>
      <sz val="11"/>
      <color indexed="10"/>
      <name val="Calibri"/>
      <family val="2"/>
    </font>
    <font>
      <b/>
      <sz val="11"/>
      <color indexed="9"/>
      <name val="Calibri"/>
      <family val="2"/>
    </font>
    <font>
      <vertAlign val="subscript"/>
      <sz val="11"/>
      <name val="Arial"/>
      <family val="2"/>
    </font>
    <font>
      <b/>
      <u/>
      <sz val="10"/>
      <color indexed="12"/>
      <name val="Arial"/>
      <family val="2"/>
    </font>
    <font>
      <sz val="8"/>
      <color indexed="10"/>
      <name val="Arial"/>
      <family val="2"/>
    </font>
    <font>
      <b/>
      <sz val="11"/>
      <color indexed="9"/>
      <name val="Arial"/>
      <family val="2"/>
    </font>
    <font>
      <sz val="1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gray0625">
        <bgColor indexed="43"/>
      </patternFill>
    </fill>
    <fill>
      <patternFill patternType="solid">
        <fgColor theme="0" tint="-0.249977111117893"/>
        <bgColor indexed="64"/>
      </patternFill>
    </fill>
    <fill>
      <patternFill patternType="solid">
        <fgColor theme="0"/>
        <bgColor indexed="64"/>
      </patternFill>
    </fill>
    <fill>
      <patternFill patternType="solid">
        <fgColor indexed="65"/>
        <bgColor indexed="64"/>
      </patternFill>
    </fill>
    <fill>
      <patternFill patternType="solid">
        <fgColor rgb="FFFFFF99"/>
        <bgColor indexed="64"/>
      </patternFill>
    </fill>
  </fills>
  <borders count="33">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50">
    <xf numFmtId="0" fontId="0" fillId="0" borderId="0"/>
    <xf numFmtId="0" fontId="13" fillId="2" borderId="0"/>
    <xf numFmtId="0" fontId="13" fillId="2" borderId="0"/>
    <xf numFmtId="0" fontId="6" fillId="2" borderId="0"/>
    <xf numFmtId="0" fontId="13" fillId="2" borderId="0"/>
    <xf numFmtId="0" fontId="13" fillId="2" borderId="0"/>
    <xf numFmtId="0" fontId="6" fillId="2" borderId="0"/>
    <xf numFmtId="0" fontId="6" fillId="2" borderId="0"/>
    <xf numFmtId="0" fontId="6" fillId="2" borderId="0"/>
    <xf numFmtId="0" fontId="4" fillId="2" borderId="0"/>
    <xf numFmtId="0" fontId="34" fillId="2" borderId="0"/>
    <xf numFmtId="0" fontId="35" fillId="2" borderId="0"/>
    <xf numFmtId="0" fontId="35" fillId="2" borderId="0"/>
    <xf numFmtId="0" fontId="36" fillId="2" borderId="0"/>
    <xf numFmtId="0" fontId="35" fillId="2" borderId="0"/>
    <xf numFmtId="0" fontId="35" fillId="2" borderId="0"/>
    <xf numFmtId="0" fontId="36" fillId="2" borderId="0"/>
    <xf numFmtId="0" fontId="36" fillId="2" borderId="0"/>
    <xf numFmtId="0" fontId="36" fillId="2" borderId="0"/>
    <xf numFmtId="0" fontId="37" fillId="2" borderId="0"/>
    <xf numFmtId="0" fontId="38" fillId="2" borderId="0"/>
    <xf numFmtId="0" fontId="23" fillId="2" borderId="0"/>
    <xf numFmtId="174" fontId="13" fillId="3" borderId="1"/>
    <xf numFmtId="174" fontId="13" fillId="3" borderId="1"/>
    <xf numFmtId="174" fontId="13" fillId="3" borderId="1"/>
    <xf numFmtId="174" fontId="13" fillId="3" borderId="1"/>
    <xf numFmtId="174" fontId="13" fillId="3" borderId="1"/>
    <xf numFmtId="0" fontId="34" fillId="3" borderId="0"/>
    <xf numFmtId="0" fontId="13" fillId="2" borderId="0"/>
    <xf numFmtId="0" fontId="13" fillId="2" borderId="0"/>
    <xf numFmtId="0" fontId="6" fillId="2" borderId="0"/>
    <xf numFmtId="0" fontId="13" fillId="2" borderId="0"/>
    <xf numFmtId="0" fontId="13" fillId="2" borderId="0"/>
    <xf numFmtId="0" fontId="6" fillId="2" borderId="0"/>
    <xf numFmtId="0" fontId="6" fillId="2" borderId="0"/>
    <xf numFmtId="0" fontId="6" fillId="2" borderId="0"/>
    <xf numFmtId="0" fontId="4" fillId="2" borderId="0"/>
    <xf numFmtId="0" fontId="34" fillId="2" borderId="0"/>
    <xf numFmtId="0" fontId="13" fillId="2" borderId="0"/>
    <xf numFmtId="0" fontId="37" fillId="2" borderId="0"/>
    <xf numFmtId="0" fontId="38" fillId="2" borderId="0"/>
    <xf numFmtId="0" fontId="23" fillId="2" borderId="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40" fillId="14"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1" fillId="22" borderId="2" applyNumberFormat="0" applyAlignment="0" applyProtection="0"/>
    <xf numFmtId="0" fontId="41" fillId="22" borderId="2" applyNumberFormat="0" applyAlignment="0" applyProtection="0"/>
    <xf numFmtId="0" fontId="42" fillId="22" borderId="3" applyNumberFormat="0" applyAlignment="0" applyProtection="0"/>
    <xf numFmtId="0" fontId="42" fillId="22" borderId="3" applyNumberFormat="0" applyAlignment="0" applyProtection="0"/>
    <xf numFmtId="43" fontId="6" fillId="0" borderId="0" applyFont="0" applyFill="0" applyBorder="0" applyAlignment="0" applyProtection="0"/>
    <xf numFmtId="0" fontId="43" fillId="9" borderId="3" applyNumberFormat="0" applyAlignment="0" applyProtection="0"/>
    <xf numFmtId="0" fontId="43" fillId="9" borderId="3" applyNumberFormat="0" applyAlignment="0" applyProtection="0"/>
    <xf numFmtId="0" fontId="44" fillId="0" borderId="4" applyNumberFormat="0" applyFill="0" applyAlignment="0" applyProtection="0"/>
    <xf numFmtId="0" fontId="44" fillId="0" borderId="4"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6" fontId="6" fillId="0" borderId="0" applyFont="0" applyFill="0" applyBorder="0" applyAlignment="0" applyProtection="0"/>
    <xf numFmtId="0" fontId="46" fillId="6" borderId="0" applyNumberFormat="0" applyBorder="0" applyAlignment="0" applyProtection="0"/>
    <xf numFmtId="0" fontId="46" fillId="6" borderId="0" applyNumberFormat="0" applyBorder="0" applyAlignment="0" applyProtection="0"/>
    <xf numFmtId="0" fontId="2" fillId="0" borderId="0" applyNumberFormat="0" applyFill="0" applyBorder="0" applyAlignment="0" applyProtection="0">
      <alignment vertical="top"/>
      <protection locked="0"/>
    </xf>
    <xf numFmtId="0" fontId="47" fillId="23" borderId="0" applyNumberFormat="0" applyBorder="0" applyAlignment="0" applyProtection="0"/>
    <xf numFmtId="0" fontId="47" fillId="23" borderId="0" applyNumberFormat="0" applyBorder="0" applyAlignment="0" applyProtection="0"/>
    <xf numFmtId="49" fontId="6" fillId="0" borderId="0"/>
    <xf numFmtId="0" fontId="10" fillId="24" borderId="5" applyNumberFormat="0" applyFont="0" applyAlignment="0" applyProtection="0"/>
    <xf numFmtId="0" fontId="10" fillId="24" borderId="5" applyNumberFormat="0" applyFont="0" applyAlignment="0" applyProtection="0"/>
    <xf numFmtId="9" fontId="1"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0" fontId="48" fillId="5" borderId="0" applyNumberFormat="0" applyBorder="0" applyAlignment="0" applyProtection="0"/>
    <xf numFmtId="0" fontId="48" fillId="5" borderId="0" applyNumberFormat="0" applyBorder="0" applyAlignment="0" applyProtection="0"/>
    <xf numFmtId="0" fontId="6" fillId="0" borderId="0"/>
    <xf numFmtId="0" fontId="13" fillId="0" borderId="0"/>
    <xf numFmtId="0" fontId="13" fillId="0" borderId="0"/>
    <xf numFmtId="0" fontId="13"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applyNumberFormat="0" applyFill="0" applyBorder="0" applyAlignment="0" applyProtection="0"/>
    <xf numFmtId="0" fontId="50" fillId="0" borderId="6" applyNumberFormat="0" applyFill="0" applyAlignment="0" applyProtection="0"/>
    <xf numFmtId="0" fontId="50" fillId="0" borderId="6"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53" fillId="0" borderId="0"/>
    <xf numFmtId="0" fontId="54" fillId="0" borderId="9" applyNumberFormat="0" applyFill="0" applyAlignment="0" applyProtection="0"/>
    <xf numFmtId="0" fontId="54" fillId="0" borderId="9"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25" borderId="10" applyNumberFormat="0" applyAlignment="0" applyProtection="0"/>
    <xf numFmtId="0" fontId="56" fillId="25" borderId="10" applyNumberFormat="0" applyAlignment="0" applyProtection="0"/>
    <xf numFmtId="0" fontId="61" fillId="0" borderId="0"/>
    <xf numFmtId="176" fontId="6" fillId="0" borderId="0" applyFont="0" applyFill="0" applyBorder="0" applyAlignment="0" applyProtection="0"/>
    <xf numFmtId="166" fontId="6" fillId="0" borderId="0" applyFont="0" applyFill="0" applyBorder="0" applyAlignment="0" applyProtection="0"/>
  </cellStyleXfs>
  <cellXfs count="707">
    <xf numFmtId="0" fontId="0" fillId="0" borderId="0" xfId="0"/>
    <xf numFmtId="0" fontId="6" fillId="0" borderId="0" xfId="124"/>
    <xf numFmtId="0" fontId="3" fillId="0" borderId="0" xfId="0" applyFont="1" applyFill="1" applyBorder="1" applyAlignment="1" applyProtection="1">
      <alignment horizontal="left"/>
    </xf>
    <xf numFmtId="0" fontId="9" fillId="0" borderId="11" xfId="0" applyFont="1" applyFill="1" applyBorder="1" applyAlignment="1" applyProtection="1">
      <alignment horizontal="left" vertical="center" wrapText="1"/>
    </xf>
    <xf numFmtId="0" fontId="0" fillId="0" borderId="0" xfId="0" applyFill="1" applyProtection="1"/>
    <xf numFmtId="0" fontId="0" fillId="0" borderId="0" xfId="0" applyBorder="1" applyAlignment="1" applyProtection="1">
      <alignment horizontal="centerContinuous"/>
    </xf>
    <xf numFmtId="0" fontId="0" fillId="0" borderId="0" xfId="0" applyBorder="1" applyAlignment="1" applyProtection="1">
      <alignment horizontal="left"/>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0" fillId="0" borderId="0" xfId="0" applyFill="1" applyBorder="1" applyAlignment="1" applyProtection="1">
      <alignment horizontal="left" vertical="center"/>
    </xf>
    <xf numFmtId="0" fontId="9" fillId="0" borderId="0" xfId="0" applyFont="1" applyFill="1" applyBorder="1" applyAlignment="1" applyProtection="1">
      <alignment horizontal="center" wrapText="1"/>
    </xf>
    <xf numFmtId="0" fontId="9" fillId="0" borderId="0" xfId="0" applyFont="1" applyFill="1" applyBorder="1" applyAlignment="1" applyProtection="1">
      <alignment horizontal="left" wrapText="1"/>
    </xf>
    <xf numFmtId="0" fontId="0" fillId="0" borderId="0" xfId="0" applyFill="1" applyAlignment="1" applyProtection="1">
      <alignment horizontal="left"/>
    </xf>
    <xf numFmtId="0" fontId="4" fillId="0" borderId="0" xfId="124" applyFont="1"/>
    <xf numFmtId="0" fontId="0" fillId="0" borderId="0" xfId="0" applyFill="1" applyBorder="1" applyAlignment="1" applyProtection="1">
      <alignment horizontal="right" vertical="center"/>
    </xf>
    <xf numFmtId="0" fontId="9" fillId="0" borderId="11" xfId="0" applyFont="1" applyFill="1" applyBorder="1" applyAlignment="1" applyProtection="1">
      <alignment vertical="center" wrapText="1"/>
    </xf>
    <xf numFmtId="0" fontId="10" fillId="0" borderId="0" xfId="0" applyFont="1"/>
    <xf numFmtId="0" fontId="9" fillId="0" borderId="0" xfId="122" applyFont="1" applyFill="1" applyBorder="1" applyAlignment="1" applyProtection="1">
      <alignment horizontal="left" vertical="center" wrapText="1"/>
    </xf>
    <xf numFmtId="0" fontId="10" fillId="0" borderId="0" xfId="122" applyFont="1" applyProtection="1"/>
    <xf numFmtId="164" fontId="10" fillId="26" borderId="13" xfId="122" applyNumberFormat="1" applyFont="1" applyFill="1" applyBorder="1" applyProtection="1">
      <protection locked="0"/>
    </xf>
    <xf numFmtId="0" fontId="10" fillId="0" borderId="0" xfId="122" applyFont="1" applyBorder="1" applyProtection="1"/>
    <xf numFmtId="0" fontId="10" fillId="0" borderId="0" xfId="120" applyFont="1" applyProtection="1"/>
    <xf numFmtId="0" fontId="10" fillId="0" borderId="0" xfId="120" applyFont="1" applyFill="1" applyProtection="1"/>
    <xf numFmtId="0" fontId="9" fillId="0" borderId="0" xfId="120" applyFont="1" applyFill="1" applyBorder="1" applyProtection="1"/>
    <xf numFmtId="0" fontId="10" fillId="0" borderId="0" xfId="120" applyFont="1" applyFill="1" applyBorder="1" applyProtection="1"/>
    <xf numFmtId="2" fontId="9" fillId="0" borderId="0" xfId="120" applyNumberFormat="1" applyFont="1" applyFill="1" applyBorder="1" applyAlignment="1" applyProtection="1">
      <alignment horizontal="center" vertical="center"/>
    </xf>
    <xf numFmtId="2" fontId="9" fillId="0" borderId="13" xfId="120" applyNumberFormat="1" applyFont="1" applyFill="1" applyBorder="1" applyAlignment="1" applyProtection="1">
      <alignment horizontal="center" vertical="center"/>
    </xf>
    <xf numFmtId="2" fontId="9" fillId="0" borderId="13" xfId="120" applyNumberFormat="1" applyFont="1" applyFill="1" applyBorder="1" applyAlignment="1" applyProtection="1">
      <alignment horizontal="center" vertical="center" wrapText="1"/>
    </xf>
    <xf numFmtId="0" fontId="10" fillId="0" borderId="11" xfId="120" applyFont="1" applyFill="1" applyBorder="1" applyAlignment="1" applyProtection="1">
      <alignment vertical="center" wrapText="1"/>
    </xf>
    <xf numFmtId="0" fontId="10" fillId="0" borderId="13" xfId="120" applyNumberFormat="1" applyFont="1" applyFill="1" applyBorder="1" applyAlignment="1" applyProtection="1">
      <alignment horizontal="center" vertical="center"/>
    </xf>
    <xf numFmtId="4" fontId="9" fillId="0" borderId="0" xfId="120" applyNumberFormat="1" applyFont="1" applyFill="1" applyBorder="1" applyProtection="1"/>
    <xf numFmtId="0" fontId="9" fillId="0" borderId="0" xfId="120" applyFont="1" applyBorder="1" applyAlignment="1" applyProtection="1"/>
    <xf numFmtId="0" fontId="10" fillId="0" borderId="0" xfId="120" applyFont="1" applyBorder="1" applyProtection="1"/>
    <xf numFmtId="0" fontId="9" fillId="0" borderId="11" xfId="120" applyFont="1" applyBorder="1" applyAlignment="1" applyProtection="1">
      <alignment vertical="center"/>
    </xf>
    <xf numFmtId="0" fontId="10" fillId="0" borderId="15" xfId="120" applyFont="1" applyBorder="1" applyAlignment="1" applyProtection="1">
      <alignment vertical="center"/>
    </xf>
    <xf numFmtId="0" fontId="9" fillId="0" borderId="13" xfId="120" applyFont="1" applyBorder="1" applyAlignment="1" applyProtection="1">
      <alignment horizontal="center" wrapText="1"/>
    </xf>
    <xf numFmtId="165" fontId="10" fillId="0" borderId="16" xfId="120" applyNumberFormat="1" applyFont="1" applyFill="1" applyBorder="1" applyAlignment="1" applyProtection="1">
      <alignment vertical="center"/>
    </xf>
    <xf numFmtId="0" fontId="10" fillId="0" borderId="16" xfId="120" applyFont="1" applyBorder="1" applyProtection="1"/>
    <xf numFmtId="165" fontId="10" fillId="0" borderId="15" xfId="120" applyNumberFormat="1" applyFont="1" applyFill="1" applyBorder="1" applyAlignment="1" applyProtection="1">
      <alignment vertical="center"/>
    </xf>
    <xf numFmtId="0" fontId="10" fillId="26" borderId="13" xfId="0" applyFont="1" applyFill="1" applyBorder="1" applyProtection="1">
      <protection locked="0"/>
    </xf>
    <xf numFmtId="4" fontId="10" fillId="27" borderId="0" xfId="125" applyNumberFormat="1" applyFont="1" applyFill="1" applyProtection="1"/>
    <xf numFmtId="4" fontId="10" fillId="0" borderId="0" xfId="125" applyNumberFormat="1" applyFont="1" applyFill="1" applyBorder="1" applyProtection="1"/>
    <xf numFmtId="4" fontId="10" fillId="27" borderId="0" xfId="125" applyNumberFormat="1" applyFont="1" applyFill="1" applyBorder="1" applyProtection="1"/>
    <xf numFmtId="0" fontId="10" fillId="0" borderId="0" xfId="125" applyFont="1"/>
    <xf numFmtId="4" fontId="10" fillId="0" borderId="0" xfId="125" applyNumberFormat="1" applyFont="1" applyFill="1" applyProtection="1"/>
    <xf numFmtId="0" fontId="9" fillId="0" borderId="13" xfId="0" applyFont="1" applyFill="1" applyBorder="1" applyAlignment="1">
      <alignment horizontal="center" vertical="center" wrapText="1"/>
    </xf>
    <xf numFmtId="0" fontId="9" fillId="0" borderId="13" xfId="0" applyFont="1" applyFill="1" applyBorder="1" applyAlignment="1">
      <alignment horizontal="center" vertical="center"/>
    </xf>
    <xf numFmtId="4" fontId="9" fillId="27" borderId="17" xfId="0" applyNumberFormat="1" applyFont="1" applyFill="1" applyBorder="1" applyAlignment="1" applyProtection="1">
      <alignment vertical="top" wrapText="1"/>
    </xf>
    <xf numFmtId="4" fontId="9" fillId="0" borderId="17" xfId="0" applyNumberFormat="1" applyFont="1" applyFill="1" applyBorder="1" applyAlignment="1" applyProtection="1">
      <alignment vertical="top" wrapText="1"/>
    </xf>
    <xf numFmtId="0" fontId="6" fillId="0" borderId="0" xfId="121" applyFont="1" applyFill="1" applyProtection="1"/>
    <xf numFmtId="0" fontId="6" fillId="0" borderId="0" xfId="121" applyFont="1" applyFill="1" applyBorder="1" applyProtection="1"/>
    <xf numFmtId="0" fontId="6" fillId="0" borderId="0" xfId="121" quotePrefix="1" applyFont="1" applyFill="1" applyAlignment="1" applyProtection="1">
      <alignment horizontal="center"/>
    </xf>
    <xf numFmtId="0" fontId="6" fillId="0" borderId="0" xfId="121" applyFont="1" applyFill="1" applyBorder="1" applyAlignment="1" applyProtection="1">
      <alignment vertical="center"/>
    </xf>
    <xf numFmtId="0" fontId="6" fillId="0" borderId="0" xfId="121" applyFont="1" applyProtection="1"/>
    <xf numFmtId="0" fontId="6" fillId="0" borderId="0" xfId="121" applyFont="1" applyBorder="1" applyProtection="1"/>
    <xf numFmtId="0" fontId="15" fillId="0" borderId="0" xfId="121" applyFont="1" applyProtection="1"/>
    <xf numFmtId="0" fontId="3" fillId="0" borderId="0" xfId="121" applyFont="1" applyProtection="1"/>
    <xf numFmtId="0" fontId="3" fillId="0" borderId="0" xfId="121" applyFont="1" applyFill="1" applyProtection="1"/>
    <xf numFmtId="0" fontId="9" fillId="0" borderId="0" xfId="120" applyFont="1" applyBorder="1" applyAlignment="1" applyProtection="1">
      <alignment horizontal="centerContinuous"/>
    </xf>
    <xf numFmtId="0" fontId="9" fillId="0" borderId="13" xfId="0" applyFont="1" applyFill="1" applyBorder="1" applyAlignment="1" applyProtection="1">
      <alignment vertical="center" wrapText="1"/>
    </xf>
    <xf numFmtId="0" fontId="3" fillId="0" borderId="0" xfId="120" applyFont="1" applyFill="1" applyProtection="1"/>
    <xf numFmtId="0" fontId="3" fillId="0" borderId="0" xfId="120" applyFont="1" applyProtection="1"/>
    <xf numFmtId="0" fontId="10" fillId="0" borderId="0" xfId="0" applyFont="1" applyBorder="1"/>
    <xf numFmtId="0" fontId="9" fillId="0" borderId="0" xfId="0" quotePrefix="1" applyFont="1" applyBorder="1"/>
    <xf numFmtId="0" fontId="10" fillId="0" borderId="0" xfId="120" quotePrefix="1" applyFont="1" applyFill="1" applyBorder="1" applyAlignment="1">
      <alignment vertical="center"/>
    </xf>
    <xf numFmtId="0" fontId="10" fillId="0" borderId="0" xfId="0" applyFont="1" applyFill="1" applyBorder="1"/>
    <xf numFmtId="0" fontId="3" fillId="0" borderId="0" xfId="0" applyFont="1" applyBorder="1"/>
    <xf numFmtId="0" fontId="3" fillId="0" borderId="0" xfId="122" applyFont="1" applyBorder="1" applyProtection="1"/>
    <xf numFmtId="0" fontId="3" fillId="0" borderId="0" xfId="124" applyFont="1" applyBorder="1"/>
    <xf numFmtId="16" fontId="10" fillId="0" borderId="13" xfId="120" quotePrefix="1" applyNumberFormat="1" applyFont="1" applyBorder="1" applyAlignment="1" applyProtection="1">
      <alignment horizontal="center" vertical="center"/>
    </xf>
    <xf numFmtId="0" fontId="10" fillId="0" borderId="13" xfId="120" applyFont="1" applyBorder="1" applyAlignment="1" applyProtection="1">
      <alignment horizontal="left" vertical="center" wrapText="1"/>
    </xf>
    <xf numFmtId="0" fontId="10" fillId="0" borderId="13" xfId="120" applyFont="1" applyFill="1" applyBorder="1" applyAlignment="1" applyProtection="1">
      <alignment horizontal="left" vertical="center" wrapText="1"/>
    </xf>
    <xf numFmtId="164" fontId="10" fillId="0" borderId="13" xfId="120" applyNumberFormat="1" applyFont="1" applyFill="1" applyBorder="1" applyAlignment="1" applyProtection="1">
      <alignment vertical="center"/>
    </xf>
    <xf numFmtId="0" fontId="6" fillId="28" borderId="13" xfId="124" applyFill="1" applyBorder="1" applyProtection="1">
      <protection locked="0"/>
    </xf>
    <xf numFmtId="0" fontId="6" fillId="28" borderId="13" xfId="124" applyFont="1" applyFill="1" applyBorder="1" applyProtection="1">
      <protection locked="0"/>
    </xf>
    <xf numFmtId="10" fontId="6" fillId="26" borderId="13" xfId="121" applyNumberFormat="1" applyFont="1" applyFill="1" applyBorder="1" applyAlignment="1" applyProtection="1">
      <alignment horizontal="center" vertical="center" wrapText="1"/>
      <protection locked="0"/>
    </xf>
    <xf numFmtId="0" fontId="20" fillId="0" borderId="0" xfId="104" quotePrefix="1" applyFont="1" applyAlignment="1" applyProtection="1">
      <alignment horizontal="center"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6" fillId="28" borderId="13" xfId="124" applyFont="1" applyFill="1" applyBorder="1" applyAlignment="1" applyProtection="1">
      <alignment wrapText="1"/>
      <protection locked="0"/>
    </xf>
    <xf numFmtId="0" fontId="9" fillId="0" borderId="0" xfId="0" applyFont="1" applyFill="1" applyBorder="1" applyAlignment="1" applyProtection="1">
      <alignment horizontal="centerContinuous" vertical="center"/>
      <protection locked="0"/>
    </xf>
    <xf numFmtId="0" fontId="26" fillId="0" borderId="0" xfId="0" applyFont="1" applyFill="1" applyBorder="1" applyAlignment="1" applyProtection="1">
      <alignment horizontal="centerContinuous" vertical="center" wrapText="1"/>
    </xf>
    <xf numFmtId="0" fontId="10" fillId="0" borderId="0" xfId="0" applyFont="1" applyProtection="1"/>
    <xf numFmtId="0" fontId="3" fillId="0" borderId="0" xfId="0" applyFont="1" applyBorder="1" applyAlignment="1" applyProtection="1"/>
    <xf numFmtId="0" fontId="10" fillId="0" borderId="0" xfId="0" applyFont="1" applyAlignment="1" applyProtection="1"/>
    <xf numFmtId="0" fontId="10" fillId="0" borderId="0" xfId="0" applyFont="1" applyBorder="1" applyProtection="1"/>
    <xf numFmtId="0" fontId="10" fillId="0" borderId="25" xfId="0" applyFont="1" applyBorder="1" applyProtection="1"/>
    <xf numFmtId="0" fontId="10" fillId="0" borderId="21" xfId="0" applyFont="1" applyBorder="1" applyProtection="1"/>
    <xf numFmtId="0" fontId="10" fillId="0" borderId="26" xfId="0" applyFont="1" applyBorder="1" applyProtection="1"/>
    <xf numFmtId="0" fontId="10" fillId="0" borderId="28" xfId="0" applyFont="1" applyBorder="1" applyProtection="1"/>
    <xf numFmtId="0" fontId="10" fillId="0" borderId="16" xfId="0" applyFont="1" applyBorder="1" applyProtection="1"/>
    <xf numFmtId="0" fontId="10" fillId="0" borderId="29" xfId="0" applyFont="1" applyBorder="1" applyAlignment="1" applyProtection="1">
      <alignment vertical="center"/>
    </xf>
    <xf numFmtId="0" fontId="10" fillId="0" borderId="22" xfId="0" applyFont="1" applyBorder="1" applyProtection="1"/>
    <xf numFmtId="0" fontId="10" fillId="0" borderId="24" xfId="0" applyFont="1" applyBorder="1" applyAlignment="1" applyProtection="1">
      <alignment vertical="center"/>
    </xf>
    <xf numFmtId="0" fontId="10" fillId="0" borderId="29" xfId="0" applyFont="1" applyBorder="1" applyProtection="1"/>
    <xf numFmtId="0" fontId="10" fillId="0" borderId="0" xfId="0" applyFont="1" applyBorder="1" applyAlignment="1" applyProtection="1">
      <alignment vertical="center"/>
    </xf>
    <xf numFmtId="0" fontId="10" fillId="0" borderId="21" xfId="0" applyFont="1" applyFill="1" applyBorder="1" applyAlignment="1" applyProtection="1">
      <alignment vertical="center"/>
    </xf>
    <xf numFmtId="0" fontId="24"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0" fillId="0" borderId="16" xfId="0" applyFont="1" applyBorder="1" applyAlignment="1" applyProtection="1">
      <alignment vertical="center"/>
    </xf>
    <xf numFmtId="0" fontId="10" fillId="0" borderId="0" xfId="0" applyFont="1" applyBorder="1" applyAlignment="1" applyProtection="1">
      <alignment horizontal="left" vertical="center" wrapText="1"/>
    </xf>
    <xf numFmtId="0" fontId="10" fillId="0" borderId="24" xfId="0" applyFont="1" applyBorder="1" applyAlignment="1" applyProtection="1">
      <alignment vertical="center" wrapText="1"/>
    </xf>
    <xf numFmtId="164" fontId="10" fillId="0" borderId="27" xfId="0" applyNumberFormat="1" applyFont="1" applyFill="1" applyBorder="1" applyAlignment="1" applyProtection="1">
      <alignment vertical="center"/>
    </xf>
    <xf numFmtId="0" fontId="10" fillId="0" borderId="21" xfId="0" applyFont="1" applyBorder="1" applyAlignment="1" applyProtection="1">
      <alignment vertical="center"/>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20" fillId="0" borderId="0" xfId="104" applyFont="1" applyFill="1" applyAlignment="1" applyProtection="1">
      <alignment vertical="center"/>
    </xf>
    <xf numFmtId="0" fontId="20" fillId="0" borderId="0" xfId="104" quotePrefix="1" applyFont="1" applyBorder="1" applyAlignment="1" applyProtection="1">
      <alignment vertical="center"/>
    </xf>
    <xf numFmtId="164" fontId="10" fillId="0" borderId="13" xfId="0" applyNumberFormat="1" applyFont="1" applyFill="1" applyBorder="1" applyAlignment="1" applyProtection="1">
      <alignment vertical="center"/>
    </xf>
    <xf numFmtId="0" fontId="14" fillId="0" borderId="0" xfId="121" applyFont="1" applyFill="1" applyAlignment="1" applyProtection="1">
      <alignment horizontal="center" vertical="center"/>
    </xf>
    <xf numFmtId="0" fontId="14" fillId="0" borderId="0" xfId="121" applyFont="1" applyFill="1" applyAlignment="1" applyProtection="1">
      <alignment horizontal="center"/>
    </xf>
    <xf numFmtId="0" fontId="28" fillId="0" borderId="0" xfId="120" applyFont="1" applyAlignment="1" applyProtection="1">
      <alignment horizontal="center" vertical="center"/>
      <protection hidden="1"/>
    </xf>
    <xf numFmtId="0" fontId="10" fillId="0" borderId="0" xfId="0" quotePrefix="1" applyFont="1" applyBorder="1"/>
    <xf numFmtId="0" fontId="29" fillId="0" borderId="0" xfId="104" quotePrefix="1" applyFont="1" applyBorder="1" applyAlignment="1" applyProtection="1">
      <alignment vertical="center"/>
    </xf>
    <xf numFmtId="164" fontId="10" fillId="0" borderId="23" xfId="121" applyNumberFormat="1" applyFont="1" applyFill="1" applyBorder="1" applyAlignment="1" applyProtection="1">
      <alignment vertical="center"/>
    </xf>
    <xf numFmtId="164" fontId="10" fillId="0" borderId="14" xfId="121" applyNumberFormat="1" applyFont="1" applyFill="1" applyBorder="1" applyAlignment="1" applyProtection="1">
      <alignment vertical="center"/>
    </xf>
    <xf numFmtId="164" fontId="10" fillId="0" borderId="13" xfId="121" applyNumberFormat="1" applyFont="1" applyFill="1" applyBorder="1" applyAlignment="1" applyProtection="1">
      <alignment vertical="center"/>
    </xf>
    <xf numFmtId="0" fontId="10" fillId="0" borderId="15" xfId="122" applyFont="1" applyBorder="1" applyProtection="1"/>
    <xf numFmtId="0" fontId="10" fillId="0" borderId="11" xfId="120" applyFont="1" applyBorder="1" applyAlignment="1" applyProtection="1">
      <alignment vertical="center"/>
    </xf>
    <xf numFmtId="0" fontId="10" fillId="0" borderId="27" xfId="120" applyFont="1" applyBorder="1" applyAlignment="1" applyProtection="1">
      <alignment vertical="center"/>
    </xf>
    <xf numFmtId="0" fontId="9" fillId="0" borderId="15" xfId="0" applyFont="1" applyBorder="1" applyAlignment="1">
      <alignment vertical="center" wrapText="1"/>
    </xf>
    <xf numFmtId="0" fontId="9" fillId="0" borderId="15" xfId="122" applyFont="1" applyBorder="1" applyProtection="1"/>
    <xf numFmtId="0" fontId="10" fillId="0" borderId="11" xfId="120" applyFont="1" applyBorder="1" applyAlignment="1" applyProtection="1">
      <alignment horizontal="centerContinuous" vertical="center" wrapText="1"/>
    </xf>
    <xf numFmtId="0" fontId="9" fillId="0" borderId="0" xfId="122" quotePrefix="1" applyFont="1" applyAlignment="1" applyProtection="1">
      <alignment vertical="center"/>
    </xf>
    <xf numFmtId="0" fontId="9" fillId="0" borderId="13" xfId="122" applyFont="1" applyFill="1" applyBorder="1" applyAlignment="1" applyProtection="1">
      <alignment horizontal="center" vertical="center" wrapText="1"/>
    </xf>
    <xf numFmtId="0" fontId="10" fillId="0" borderId="0" xfId="125" applyFont="1" applyFill="1"/>
    <xf numFmtId="0" fontId="10" fillId="0" borderId="0" xfId="125" applyFont="1" applyFill="1" applyAlignment="1">
      <alignment vertical="top"/>
    </xf>
    <xf numFmtId="4" fontId="9" fillId="0" borderId="17" xfId="125" applyNumberFormat="1" applyFont="1" applyFill="1" applyBorder="1" applyAlignment="1" applyProtection="1">
      <alignment vertical="top" wrapText="1"/>
    </xf>
    <xf numFmtId="0" fontId="1" fillId="26" borderId="13" xfId="0" applyFont="1" applyFill="1" applyBorder="1" applyAlignment="1" applyProtection="1">
      <alignment horizontal="center" vertical="center"/>
      <protection locked="0"/>
    </xf>
    <xf numFmtId="14" fontId="1" fillId="26" borderId="13" xfId="0" applyNumberFormat="1" applyFont="1" applyFill="1" applyBorder="1" applyAlignment="1" applyProtection="1">
      <alignment horizontal="center" vertical="center"/>
      <protection locked="0"/>
    </xf>
    <xf numFmtId="0" fontId="20" fillId="0" borderId="0" xfId="104" quotePrefix="1" applyFont="1" applyFill="1" applyAlignment="1" applyProtection="1">
      <alignment vertical="center"/>
    </xf>
    <xf numFmtId="0" fontId="30" fillId="0" borderId="0" xfId="0" applyFont="1" applyFill="1" applyBorder="1" applyAlignment="1" applyProtection="1"/>
    <xf numFmtId="0" fontId="20" fillId="0" borderId="0" xfId="104" quotePrefix="1" applyFont="1" applyFill="1" applyBorder="1" applyAlignment="1" applyProtection="1">
      <alignment vertical="center"/>
    </xf>
    <xf numFmtId="5" fontId="4" fillId="0" borderId="0" xfId="94" applyNumberFormat="1" applyFont="1" applyFill="1" applyBorder="1" applyAlignment="1" applyProtection="1">
      <alignment horizontal="center"/>
    </xf>
    <xf numFmtId="167" fontId="4" fillId="0" borderId="0" xfId="94" applyNumberFormat="1" applyFont="1" applyFill="1" applyBorder="1" applyAlignment="1" applyProtection="1">
      <alignment horizontal="center"/>
    </xf>
    <xf numFmtId="168" fontId="4" fillId="0" borderId="0" xfId="94" applyNumberFormat="1" applyFont="1" applyFill="1" applyBorder="1" applyAlignment="1" applyProtection="1">
      <alignment horizontal="center"/>
    </xf>
    <xf numFmtId="0" fontId="6" fillId="28" borderId="13" xfId="124" applyFill="1" applyBorder="1" applyAlignment="1" applyProtection="1">
      <alignment horizontal="center" vertical="center"/>
      <protection locked="0"/>
    </xf>
    <xf numFmtId="0" fontId="9" fillId="26" borderId="13" xfId="0" applyFont="1" applyFill="1" applyBorder="1" applyAlignment="1" applyProtection="1">
      <alignment horizontal="center" vertical="center"/>
      <protection locked="0"/>
    </xf>
    <xf numFmtId="14" fontId="9" fillId="26" borderId="13" xfId="0" applyNumberFormat="1" applyFont="1" applyFill="1" applyBorder="1" applyAlignment="1" applyProtection="1">
      <alignment horizontal="center" vertical="center"/>
      <protection locked="0"/>
    </xf>
    <xf numFmtId="16" fontId="10" fillId="0" borderId="13" xfId="121" quotePrefix="1" applyNumberFormat="1" applyFont="1" applyFill="1" applyBorder="1" applyAlignment="1" applyProtection="1">
      <alignment horizontal="center" vertical="center"/>
    </xf>
    <xf numFmtId="0" fontId="10" fillId="0" borderId="13" xfId="121" applyFont="1" applyFill="1" applyBorder="1" applyAlignment="1" applyProtection="1">
      <alignment horizontal="left" vertical="center" wrapText="1"/>
    </xf>
    <xf numFmtId="16" fontId="10" fillId="0" borderId="13" xfId="121" applyNumberFormat="1" applyFont="1" applyFill="1" applyBorder="1" applyAlignment="1" applyProtection="1">
      <alignment horizontal="center" vertical="center"/>
    </xf>
    <xf numFmtId="16" fontId="10" fillId="0" borderId="13" xfId="120" applyNumberFormat="1" applyFont="1" applyFill="1" applyBorder="1" applyAlignment="1" applyProtection="1">
      <alignment horizontal="center" vertical="center"/>
    </xf>
    <xf numFmtId="0" fontId="10" fillId="0" borderId="0" xfId="122" applyFont="1" applyAlignment="1" applyProtection="1">
      <alignment vertical="center"/>
    </xf>
    <xf numFmtId="8" fontId="10" fillId="0" borderId="0" xfId="122" applyNumberFormat="1" applyFont="1" applyAlignment="1" applyProtection="1">
      <alignment vertical="center"/>
    </xf>
    <xf numFmtId="0" fontId="3" fillId="0" borderId="0" xfId="122" applyFont="1" applyBorder="1" applyAlignment="1" applyProtection="1">
      <alignment vertical="center"/>
    </xf>
    <xf numFmtId="164" fontId="10" fillId="26" borderId="13" xfId="122" applyNumberFormat="1" applyFont="1" applyFill="1" applyBorder="1" applyAlignment="1" applyProtection="1">
      <alignment vertical="center"/>
      <protection locked="0"/>
    </xf>
    <xf numFmtId="0" fontId="10" fillId="0" borderId="0" xfId="122" applyFont="1" applyBorder="1" applyAlignment="1" applyProtection="1">
      <alignment vertical="center"/>
    </xf>
    <xf numFmtId="164" fontId="10" fillId="26" borderId="11" xfId="122" applyNumberFormat="1" applyFont="1" applyFill="1" applyBorder="1" applyAlignment="1" applyProtection="1">
      <alignment vertical="center"/>
      <protection locked="0"/>
    </xf>
    <xf numFmtId="0" fontId="9" fillId="0" borderId="27" xfId="122" applyFont="1" applyFill="1" applyBorder="1" applyAlignment="1" applyProtection="1">
      <alignment horizontal="left" wrapText="1"/>
    </xf>
    <xf numFmtId="0" fontId="9" fillId="0" borderId="0" xfId="122" applyFont="1" applyBorder="1" applyAlignment="1" applyProtection="1">
      <alignment horizontal="center"/>
    </xf>
    <xf numFmtId="0" fontId="10" fillId="0" borderId="0" xfId="122" applyFont="1" applyBorder="1" applyAlignment="1" applyProtection="1"/>
    <xf numFmtId="0" fontId="10" fillId="0" borderId="0" xfId="122" applyFont="1" applyAlignment="1" applyProtection="1"/>
    <xf numFmtId="0" fontId="10" fillId="0" borderId="27" xfId="120" applyFont="1" applyBorder="1" applyAlignment="1" applyProtection="1">
      <alignment horizontal="centerContinuous" vertical="center" wrapText="1"/>
    </xf>
    <xf numFmtId="0" fontId="10" fillId="0" borderId="15" xfId="122" applyFont="1" applyFill="1" applyBorder="1" applyProtection="1"/>
    <xf numFmtId="0" fontId="9" fillId="0" borderId="0" xfId="122" applyFont="1" applyAlignment="1" applyProtection="1">
      <alignment horizontal="centerContinuous"/>
    </xf>
    <xf numFmtId="0" fontId="10" fillId="0" borderId="0" xfId="122" applyFont="1" applyAlignment="1" applyProtection="1">
      <alignment horizontal="centerContinuous"/>
    </xf>
    <xf numFmtId="0" fontId="10" fillId="26" borderId="13" xfId="122" applyFont="1" applyFill="1" applyBorder="1" applyProtection="1">
      <protection locked="0"/>
    </xf>
    <xf numFmtId="164" fontId="10" fillId="26" borderId="13" xfId="122" applyNumberFormat="1" applyFont="1" applyFill="1" applyBorder="1" applyAlignment="1" applyProtection="1">
      <alignment horizontal="right" wrapText="1"/>
      <protection locked="0"/>
    </xf>
    <xf numFmtId="164" fontId="10" fillId="0" borderId="0" xfId="122" applyNumberFormat="1" applyFont="1" applyBorder="1" applyAlignment="1" applyProtection="1">
      <alignment vertical="center"/>
    </xf>
    <xf numFmtId="165" fontId="20" fillId="0" borderId="0" xfId="104" quotePrefix="1" applyNumberFormat="1" applyFont="1" applyFill="1" applyAlignment="1" applyProtection="1">
      <alignment vertical="center"/>
    </xf>
    <xf numFmtId="164" fontId="20" fillId="0" borderId="0" xfId="104" quotePrefix="1" applyNumberFormat="1" applyFont="1" applyFill="1" applyAlignment="1" applyProtection="1">
      <alignment vertical="center"/>
    </xf>
    <xf numFmtId="8" fontId="20" fillId="0" borderId="0" xfId="104" quotePrefix="1" applyNumberFormat="1" applyFont="1" applyFill="1" applyAlignment="1" applyProtection="1">
      <alignment vertical="center"/>
    </xf>
    <xf numFmtId="165" fontId="10" fillId="0" borderId="0" xfId="122" applyNumberFormat="1" applyFont="1" applyAlignment="1" applyProtection="1">
      <alignment vertical="center"/>
    </xf>
    <xf numFmtId="170" fontId="10" fillId="0" borderId="0" xfId="122" applyNumberFormat="1" applyFont="1" applyAlignment="1" applyProtection="1">
      <alignment vertical="center"/>
    </xf>
    <xf numFmtId="164" fontId="10" fillId="0" borderId="0" xfId="122" applyNumberFormat="1" applyFont="1" applyAlignment="1" applyProtection="1">
      <alignment vertical="center"/>
    </xf>
    <xf numFmtId="8" fontId="9" fillId="0" borderId="13" xfId="122" applyNumberFormat="1" applyFont="1" applyFill="1" applyBorder="1" applyAlignment="1" applyProtection="1">
      <alignment horizontal="center" vertical="center" wrapText="1"/>
    </xf>
    <xf numFmtId="164" fontId="9" fillId="0" borderId="13" xfId="122" applyNumberFormat="1" applyFont="1" applyFill="1" applyBorder="1" applyAlignment="1" applyProtection="1">
      <alignment horizontal="center" vertical="center" wrapText="1"/>
    </xf>
    <xf numFmtId="8" fontId="9" fillId="0" borderId="24" xfId="122" applyNumberFormat="1" applyFont="1" applyFill="1" applyBorder="1" applyAlignment="1" applyProtection="1">
      <alignment horizontal="center" vertical="center" wrapText="1"/>
    </xf>
    <xf numFmtId="8" fontId="10" fillId="26" borderId="13" xfId="122" applyNumberFormat="1" applyFont="1" applyFill="1" applyBorder="1" applyAlignment="1" applyProtection="1">
      <alignment horizontal="center" vertical="center" wrapText="1"/>
      <protection locked="0"/>
    </xf>
    <xf numFmtId="165" fontId="9" fillId="0" borderId="13" xfId="122" applyNumberFormat="1" applyFont="1" applyFill="1" applyBorder="1" applyAlignment="1" applyProtection="1">
      <alignment horizontal="center" vertical="center" wrapText="1"/>
    </xf>
    <xf numFmtId="165" fontId="10" fillId="26" borderId="15" xfId="122" applyNumberFormat="1" applyFont="1" applyFill="1" applyBorder="1" applyAlignment="1" applyProtection="1">
      <alignment vertical="center"/>
      <protection locked="0"/>
    </xf>
    <xf numFmtId="8" fontId="10" fillId="26" borderId="15" xfId="122" applyNumberFormat="1" applyFont="1" applyFill="1" applyBorder="1" applyAlignment="1" applyProtection="1">
      <alignment vertical="center"/>
      <protection locked="0"/>
    </xf>
    <xf numFmtId="164" fontId="10" fillId="26" borderId="15" xfId="122" applyNumberFormat="1" applyFont="1" applyFill="1" applyBorder="1" applyAlignment="1" applyProtection="1">
      <alignment vertical="center"/>
      <protection locked="0"/>
    </xf>
    <xf numFmtId="8" fontId="10" fillId="26" borderId="13" xfId="122" applyNumberFormat="1" applyFont="1" applyFill="1" applyBorder="1" applyAlignment="1" applyProtection="1">
      <alignment horizontal="center" vertical="center"/>
      <protection locked="0"/>
    </xf>
    <xf numFmtId="8" fontId="10" fillId="26" borderId="15" xfId="122" applyNumberFormat="1" applyFont="1" applyFill="1" applyBorder="1" applyAlignment="1" applyProtection="1">
      <alignment horizontal="center" vertical="center"/>
      <protection locked="0"/>
    </xf>
    <xf numFmtId="165" fontId="10" fillId="26" borderId="13" xfId="122" applyNumberFormat="1" applyFont="1" applyFill="1" applyBorder="1" applyAlignment="1" applyProtection="1">
      <alignment vertical="center"/>
      <protection locked="0"/>
    </xf>
    <xf numFmtId="8" fontId="10" fillId="26" borderId="13" xfId="122" applyNumberFormat="1" applyFont="1" applyFill="1" applyBorder="1" applyAlignment="1" applyProtection="1">
      <alignment vertical="center"/>
      <protection locked="0"/>
    </xf>
    <xf numFmtId="165" fontId="10" fillId="0" borderId="0" xfId="122" applyNumberFormat="1" applyFont="1" applyBorder="1" applyAlignment="1" applyProtection="1">
      <alignment vertical="center"/>
    </xf>
    <xf numFmtId="8" fontId="10" fillId="0" borderId="0" xfId="122" applyNumberFormat="1" applyFont="1" applyBorder="1" applyAlignment="1" applyProtection="1">
      <alignment vertical="center"/>
    </xf>
    <xf numFmtId="170" fontId="10" fillId="0" borderId="0" xfId="122" applyNumberFormat="1" applyFont="1" applyBorder="1" applyAlignment="1" applyProtection="1">
      <alignment vertical="center"/>
    </xf>
    <xf numFmtId="4" fontId="31" fillId="0" borderId="17" xfId="125" applyNumberFormat="1" applyFont="1" applyFill="1" applyBorder="1" applyAlignment="1" applyProtection="1">
      <alignment vertical="top" wrapText="1"/>
    </xf>
    <xf numFmtId="0" fontId="9" fillId="0" borderId="0" xfId="122" applyFont="1" applyBorder="1" applyAlignment="1" applyProtection="1">
      <alignment vertical="center"/>
    </xf>
    <xf numFmtId="0" fontId="9" fillId="26" borderId="13" xfId="0" applyFont="1" applyFill="1" applyBorder="1" applyAlignment="1" applyProtection="1">
      <alignment horizontal="left" vertical="center" wrapText="1"/>
      <protection locked="0"/>
    </xf>
    <xf numFmtId="165" fontId="10" fillId="26" borderId="13" xfId="122" applyNumberFormat="1" applyFont="1" applyFill="1" applyBorder="1" applyProtection="1">
      <protection locked="0"/>
    </xf>
    <xf numFmtId="165" fontId="10" fillId="26" borderId="13" xfId="122" applyNumberFormat="1" applyFont="1" applyFill="1" applyBorder="1" applyAlignment="1" applyProtection="1">
      <alignment horizontal="right" wrapText="1"/>
      <protection locked="0"/>
    </xf>
    <xf numFmtId="172" fontId="6" fillId="26" borderId="13" xfId="121" applyNumberFormat="1" applyFont="1" applyFill="1" applyBorder="1" applyAlignment="1" applyProtection="1">
      <alignment horizontal="center" vertical="center" wrapText="1"/>
      <protection locked="0"/>
    </xf>
    <xf numFmtId="165" fontId="10" fillId="0" borderId="23" xfId="120" applyNumberFormat="1" applyFont="1" applyFill="1" applyBorder="1" applyAlignment="1" applyProtection="1">
      <alignment vertical="center"/>
    </xf>
    <xf numFmtId="0" fontId="10" fillId="0" borderId="32" xfId="120" applyFont="1" applyBorder="1" applyProtection="1"/>
    <xf numFmtId="165" fontId="10" fillId="0" borderId="28" xfId="120" applyNumberFormat="1" applyFont="1" applyFill="1" applyBorder="1" applyAlignment="1" applyProtection="1">
      <alignment vertical="center"/>
    </xf>
    <xf numFmtId="0" fontId="24" fillId="0" borderId="13" xfId="121" applyFont="1" applyFill="1" applyBorder="1" applyAlignment="1" applyProtection="1">
      <alignment horizontal="left" vertical="center"/>
    </xf>
    <xf numFmtId="0" fontId="24" fillId="0" borderId="13" xfId="121" applyFont="1" applyFill="1" applyBorder="1" applyAlignment="1" applyProtection="1">
      <alignment horizontal="left" vertical="center" wrapText="1"/>
    </xf>
    <xf numFmtId="0" fontId="24" fillId="0" borderId="11" xfId="121" applyFont="1" applyFill="1" applyBorder="1" applyAlignment="1" applyProtection="1">
      <alignment horizontal="left" vertical="center" wrapText="1"/>
    </xf>
    <xf numFmtId="0" fontId="24" fillId="0" borderId="28" xfId="121" applyFont="1" applyFill="1" applyBorder="1" applyAlignment="1" applyProtection="1">
      <alignment vertical="center" wrapText="1"/>
    </xf>
    <xf numFmtId="6" fontId="24" fillId="0" borderId="0" xfId="121" applyNumberFormat="1" applyFont="1" applyFill="1" applyBorder="1" applyAlignment="1" applyProtection="1">
      <alignment vertical="center"/>
    </xf>
    <xf numFmtId="6" fontId="24" fillId="0" borderId="0" xfId="121" applyNumberFormat="1" applyFont="1" applyAlignment="1" applyProtection="1">
      <alignment vertical="center"/>
    </xf>
    <xf numFmtId="6" fontId="24" fillId="0" borderId="0" xfId="121" applyNumberFormat="1" applyFont="1" applyFill="1" applyAlignment="1" applyProtection="1">
      <alignment vertical="center"/>
    </xf>
    <xf numFmtId="0" fontId="7" fillId="0" borderId="0" xfId="121" applyFont="1" applyFill="1" applyBorder="1" applyAlignment="1" applyProtection="1">
      <alignment vertical="center"/>
    </xf>
    <xf numFmtId="0" fontId="18" fillId="0" borderId="27" xfId="121" applyFont="1" applyFill="1" applyBorder="1" applyAlignment="1" applyProtection="1">
      <alignment vertical="center" wrapText="1"/>
    </xf>
    <xf numFmtId="0" fontId="7" fillId="0" borderId="27" xfId="121" applyFont="1" applyFill="1" applyBorder="1" applyAlignment="1" applyProtection="1">
      <alignment vertical="center" wrapText="1"/>
    </xf>
    <xf numFmtId="0" fontId="7" fillId="0" borderId="0" xfId="121" applyFont="1" applyFill="1" applyBorder="1" applyAlignment="1" applyProtection="1">
      <alignment vertical="center" wrapText="1"/>
    </xf>
    <xf numFmtId="6" fontId="7" fillId="0" borderId="0" xfId="121" applyNumberFormat="1" applyFont="1" applyBorder="1" applyAlignment="1" applyProtection="1">
      <alignment vertical="center"/>
    </xf>
    <xf numFmtId="6" fontId="7" fillId="0" borderId="0" xfId="121" applyNumberFormat="1" applyFont="1" applyFill="1" applyBorder="1" applyAlignment="1" applyProtection="1">
      <alignment vertical="center"/>
    </xf>
    <xf numFmtId="0" fontId="23" fillId="0" borderId="13" xfId="121" applyFont="1" applyFill="1" applyBorder="1" applyAlignment="1" applyProtection="1">
      <alignment horizontal="left" vertical="center"/>
    </xf>
    <xf numFmtId="0" fontId="23" fillId="0" borderId="13" xfId="121" applyFont="1" applyFill="1" applyBorder="1" applyAlignment="1" applyProtection="1">
      <alignment vertical="center" wrapText="1"/>
    </xf>
    <xf numFmtId="0" fontId="23" fillId="0" borderId="11" xfId="121" applyFont="1" applyFill="1" applyBorder="1" applyAlignment="1" applyProtection="1">
      <alignment vertical="center" wrapText="1"/>
    </xf>
    <xf numFmtId="0" fontId="23" fillId="0" borderId="32" xfId="121" applyFont="1" applyFill="1" applyBorder="1" applyAlignment="1" applyProtection="1">
      <alignment vertical="center" wrapText="1"/>
    </xf>
    <xf numFmtId="6" fontId="23" fillId="0" borderId="0" xfId="121" applyNumberFormat="1" applyFont="1" applyAlignment="1" applyProtection="1">
      <alignment vertical="center"/>
    </xf>
    <xf numFmtId="6" fontId="23" fillId="0" borderId="0" xfId="121" applyNumberFormat="1" applyFont="1" applyFill="1" applyAlignment="1" applyProtection="1">
      <alignment vertical="center"/>
    </xf>
    <xf numFmtId="0" fontId="23" fillId="0" borderId="0" xfId="121" applyFont="1" applyFill="1" applyAlignment="1" applyProtection="1">
      <alignment horizontal="left" vertical="center"/>
    </xf>
    <xf numFmtId="0" fontId="23" fillId="0" borderId="25" xfId="121" applyFont="1" applyFill="1" applyBorder="1" applyAlignment="1" applyProtection="1">
      <alignment vertical="center" wrapText="1"/>
    </xf>
    <xf numFmtId="0" fontId="23" fillId="0" borderId="16" xfId="121" applyFont="1" applyFill="1" applyBorder="1" applyAlignment="1" applyProtection="1">
      <alignment vertical="center" wrapText="1"/>
    </xf>
    <xf numFmtId="0" fontId="23" fillId="0" borderId="28" xfId="121" applyFont="1" applyFill="1" applyBorder="1" applyAlignment="1" applyProtection="1">
      <alignment vertical="center" wrapText="1"/>
    </xf>
    <xf numFmtId="6" fontId="23" fillId="0" borderId="0" xfId="110" applyNumberFormat="1" applyFont="1" applyFill="1" applyBorder="1" applyAlignment="1" applyProtection="1">
      <alignment horizontal="right" vertical="center"/>
    </xf>
    <xf numFmtId="0" fontId="23" fillId="0" borderId="0" xfId="121" applyFont="1" applyFill="1" applyBorder="1" applyAlignment="1" applyProtection="1">
      <alignment vertical="center" wrapText="1"/>
    </xf>
    <xf numFmtId="0" fontId="23" fillId="0" borderId="13" xfId="121" applyFont="1" applyBorder="1" applyAlignment="1" applyProtection="1">
      <alignment horizontal="left" vertical="center"/>
    </xf>
    <xf numFmtId="0" fontId="23" fillId="0" borderId="0" xfId="121" applyFont="1" applyAlignment="1" applyProtection="1">
      <alignment vertical="center"/>
    </xf>
    <xf numFmtId="0" fontId="23" fillId="0" borderId="0" xfId="121" applyFont="1" applyFill="1" applyAlignment="1" applyProtection="1">
      <alignment vertical="center"/>
    </xf>
    <xf numFmtId="0" fontId="23" fillId="0" borderId="0" xfId="121" applyFont="1" applyBorder="1" applyAlignment="1" applyProtection="1">
      <alignment vertical="center"/>
    </xf>
    <xf numFmtId="0" fontId="23" fillId="0" borderId="0" xfId="121" applyFont="1" applyFill="1" applyBorder="1" applyAlignment="1" applyProtection="1">
      <alignment horizontal="left" vertical="center"/>
    </xf>
    <xf numFmtId="6" fontId="23" fillId="0" borderId="0" xfId="121" applyNumberFormat="1" applyFont="1" applyFill="1" applyBorder="1" applyAlignment="1" applyProtection="1">
      <alignment vertical="center"/>
    </xf>
    <xf numFmtId="173" fontId="23" fillId="0" borderId="24" xfId="94" applyNumberFormat="1" applyFont="1" applyFill="1" applyBorder="1" applyAlignment="1" applyProtection="1">
      <alignment horizontal="right" vertical="center"/>
    </xf>
    <xf numFmtId="173" fontId="23" fillId="0" borderId="0" xfId="121" applyNumberFormat="1" applyFont="1" applyFill="1" applyAlignment="1" applyProtection="1">
      <alignment vertical="center"/>
    </xf>
    <xf numFmtId="173" fontId="23" fillId="0" borderId="13" xfId="94" applyNumberFormat="1" applyFont="1" applyFill="1" applyBorder="1" applyAlignment="1" applyProtection="1">
      <alignment horizontal="right" vertical="center"/>
    </xf>
    <xf numFmtId="0" fontId="23" fillId="0" borderId="11" xfId="121" applyFont="1" applyFill="1" applyBorder="1" applyAlignment="1" applyProtection="1">
      <alignment vertical="center"/>
    </xf>
    <xf numFmtId="0" fontId="23" fillId="0" borderId="32" xfId="121" applyFont="1" applyFill="1" applyBorder="1" applyAlignment="1" applyProtection="1">
      <alignment vertical="center"/>
    </xf>
    <xf numFmtId="173" fontId="23" fillId="0" borderId="15" xfId="94" applyNumberFormat="1" applyFont="1" applyFill="1" applyBorder="1" applyAlignment="1" applyProtection="1">
      <alignment horizontal="right" vertical="center"/>
    </xf>
    <xf numFmtId="173" fontId="23" fillId="0" borderId="13" xfId="110" applyNumberFormat="1" applyFont="1" applyFill="1" applyBorder="1" applyAlignment="1" applyProtection="1">
      <alignment horizontal="right" vertical="center"/>
    </xf>
    <xf numFmtId="0" fontId="23" fillId="0" borderId="13" xfId="121" applyFont="1" applyFill="1" applyBorder="1" applyAlignment="1" applyProtection="1">
      <alignment vertical="center"/>
    </xf>
    <xf numFmtId="0" fontId="23" fillId="0" borderId="28" xfId="121" applyFont="1" applyFill="1" applyBorder="1" applyAlignment="1" applyProtection="1">
      <alignment vertical="center"/>
    </xf>
    <xf numFmtId="6" fontId="23" fillId="0" borderId="21" xfId="121" applyNumberFormat="1" applyFont="1" applyFill="1" applyBorder="1" applyAlignment="1" applyProtection="1">
      <alignment vertical="center"/>
    </xf>
    <xf numFmtId="0" fontId="23" fillId="0" borderId="11" xfId="121" quotePrefix="1" applyFont="1" applyFill="1" applyBorder="1" applyAlignment="1" applyProtection="1">
      <alignment vertical="center" wrapText="1"/>
    </xf>
    <xf numFmtId="0" fontId="23" fillId="0" borderId="28" xfId="121" quotePrefix="1" applyFont="1" applyFill="1" applyBorder="1" applyAlignment="1" applyProtection="1">
      <alignment vertical="center" wrapText="1"/>
    </xf>
    <xf numFmtId="169" fontId="23" fillId="0" borderId="13" xfId="110" applyNumberFormat="1" applyFont="1" applyFill="1" applyBorder="1" applyAlignment="1" applyProtection="1">
      <alignment horizontal="right" vertical="center"/>
    </xf>
    <xf numFmtId="169" fontId="23" fillId="0" borderId="0" xfId="121" applyNumberFormat="1" applyFont="1" applyFill="1" applyAlignment="1" applyProtection="1">
      <alignment vertical="center"/>
    </xf>
    <xf numFmtId="0" fontId="7" fillId="0" borderId="0" xfId="121" applyFont="1" applyAlignment="1" applyProtection="1">
      <alignment vertical="center"/>
    </xf>
    <xf numFmtId="0" fontId="7" fillId="0" borderId="0" xfId="121" applyFont="1" applyBorder="1" applyAlignment="1" applyProtection="1">
      <alignment vertical="center"/>
    </xf>
    <xf numFmtId="0" fontId="23" fillId="0" borderId="13" xfId="121" quotePrefix="1" applyFont="1" applyFill="1" applyBorder="1" applyAlignment="1" applyProtection="1">
      <alignment vertical="center" wrapText="1"/>
    </xf>
    <xf numFmtId="0" fontId="23" fillId="0" borderId="0" xfId="121" applyFont="1" applyAlignment="1" applyProtection="1">
      <alignment horizontal="left" vertical="center"/>
    </xf>
    <xf numFmtId="0" fontId="23" fillId="0" borderId="0" xfId="121" applyFont="1" applyFill="1" applyBorder="1" applyAlignment="1" applyProtection="1">
      <alignment vertical="center"/>
    </xf>
    <xf numFmtId="0" fontId="23" fillId="0" borderId="25" xfId="121" applyFont="1" applyFill="1" applyBorder="1" applyAlignment="1" applyProtection="1">
      <alignment vertical="center"/>
    </xf>
    <xf numFmtId="0" fontId="32" fillId="0" borderId="28" xfId="121" applyFont="1" applyFill="1" applyBorder="1" applyAlignment="1" applyProtection="1">
      <alignment vertical="center"/>
    </xf>
    <xf numFmtId="0" fontId="32" fillId="0" borderId="15" xfId="121" applyFont="1" applyFill="1" applyBorder="1" applyAlignment="1" applyProtection="1">
      <alignment horizontal="centerContinuous" vertical="center"/>
    </xf>
    <xf numFmtId="0" fontId="32" fillId="0" borderId="32" xfId="121" applyFont="1" applyFill="1" applyBorder="1" applyAlignment="1" applyProtection="1">
      <alignment vertical="center"/>
    </xf>
    <xf numFmtId="0" fontId="21" fillId="0" borderId="11" xfId="121" applyFont="1" applyFill="1" applyBorder="1" applyAlignment="1" applyProtection="1">
      <alignment horizontal="centerContinuous" vertical="center"/>
    </xf>
    <xf numFmtId="0" fontId="7" fillId="0" borderId="0" xfId="121" applyFont="1" applyFill="1" applyAlignment="1" applyProtection="1">
      <alignment vertical="center"/>
    </xf>
    <xf numFmtId="0" fontId="18" fillId="0" borderId="0" xfId="121" applyFont="1" applyAlignment="1" applyProtection="1">
      <alignment vertical="center"/>
    </xf>
    <xf numFmtId="0" fontId="18" fillId="0" borderId="0" xfId="121" applyFont="1" applyBorder="1" applyAlignment="1" applyProtection="1">
      <alignment vertical="center"/>
    </xf>
    <xf numFmtId="0" fontId="7" fillId="0" borderId="32" xfId="121" applyFont="1" applyFill="1" applyBorder="1" applyAlignment="1" applyProtection="1">
      <alignment vertical="center"/>
    </xf>
    <xf numFmtId="6" fontId="18" fillId="0" borderId="0" xfId="121" applyNumberFormat="1" applyFont="1" applyAlignment="1" applyProtection="1">
      <alignment vertical="center"/>
    </xf>
    <xf numFmtId="6" fontId="7" fillId="0" borderId="0" xfId="121" applyNumberFormat="1" applyFont="1" applyFill="1" applyAlignment="1" applyProtection="1">
      <alignment vertical="center"/>
    </xf>
    <xf numFmtId="10" fontId="4" fillId="0" borderId="0" xfId="121" applyNumberFormat="1" applyFont="1" applyFill="1" applyBorder="1" applyAlignment="1" applyProtection="1">
      <alignment vertical="center"/>
    </xf>
    <xf numFmtId="0" fontId="4" fillId="0" borderId="0" xfId="121" applyFont="1" applyFill="1" applyBorder="1" applyAlignment="1" applyProtection="1">
      <alignment horizontal="center" wrapText="1"/>
    </xf>
    <xf numFmtId="10" fontId="6" fillId="0" borderId="13" xfId="110" applyNumberFormat="1" applyFont="1" applyFill="1" applyBorder="1" applyAlignment="1" applyProtection="1">
      <alignment horizontal="right" vertical="center"/>
    </xf>
    <xf numFmtId="8" fontId="6" fillId="0" borderId="0" xfId="121" applyNumberFormat="1" applyFont="1" applyFill="1" applyBorder="1" applyAlignment="1" applyProtection="1">
      <alignment vertical="center"/>
      <protection locked="0"/>
    </xf>
    <xf numFmtId="2" fontId="21" fillId="0" borderId="11" xfId="121" applyNumberFormat="1" applyFont="1" applyFill="1" applyBorder="1" applyAlignment="1" applyProtection="1">
      <alignment horizontal="center" vertical="center" wrapText="1"/>
    </xf>
    <xf numFmtId="0" fontId="4" fillId="0" borderId="0" xfId="121" applyFont="1" applyFill="1" applyBorder="1" applyAlignment="1" applyProtection="1">
      <alignment vertical="center"/>
    </xf>
    <xf numFmtId="0" fontId="6" fillId="0" borderId="0" xfId="121" applyFont="1" applyFill="1" applyBorder="1" applyAlignment="1" applyProtection="1">
      <alignment horizontal="center" vertical="center"/>
    </xf>
    <xf numFmtId="0" fontId="6" fillId="0" borderId="0" xfId="121" applyFill="1" applyBorder="1" applyAlignment="1">
      <alignment horizontal="center" vertical="center"/>
    </xf>
    <xf numFmtId="0" fontId="15" fillId="0" borderId="0" xfId="121" applyFont="1" applyBorder="1" applyProtection="1"/>
    <xf numFmtId="0" fontId="3" fillId="0" borderId="0" xfId="121" applyFont="1" applyBorder="1" applyProtection="1"/>
    <xf numFmtId="0" fontId="4" fillId="0" borderId="0" xfId="121" applyFont="1" applyFill="1" applyBorder="1" applyAlignment="1" applyProtection="1">
      <alignment horizontal="center"/>
    </xf>
    <xf numFmtId="8" fontId="4" fillId="0" borderId="0" xfId="94" applyNumberFormat="1" applyFont="1" applyFill="1" applyBorder="1" applyAlignment="1" applyProtection="1">
      <alignment horizontal="center"/>
    </xf>
    <xf numFmtId="0" fontId="16" fillId="0" borderId="0" xfId="121" applyFont="1" applyBorder="1" applyAlignment="1" applyProtection="1">
      <alignment horizontal="left" vertical="center"/>
    </xf>
    <xf numFmtId="0" fontId="11" fillId="0" borderId="0" xfId="121" applyFont="1" applyBorder="1" applyAlignment="1" applyProtection="1">
      <alignment horizontal="centerContinuous"/>
    </xf>
    <xf numFmtId="0" fontId="24" fillId="0" borderId="13" xfId="121" applyFont="1" applyFill="1" applyBorder="1" applyAlignment="1" applyProtection="1">
      <alignment vertical="center" wrapText="1"/>
    </xf>
    <xf numFmtId="0" fontId="24" fillId="0" borderId="13" xfId="121" applyFont="1" applyFill="1" applyBorder="1" applyAlignment="1" applyProtection="1">
      <alignment vertical="center"/>
    </xf>
    <xf numFmtId="0" fontId="30" fillId="0" borderId="0" xfId="0" applyFont="1" applyFill="1"/>
    <xf numFmtId="0" fontId="0" fillId="0" borderId="0" xfId="0" applyFill="1"/>
    <xf numFmtId="0" fontId="9" fillId="0" borderId="13"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10" fillId="0" borderId="13" xfId="0" applyFont="1" applyFill="1" applyBorder="1" applyAlignment="1" applyProtection="1">
      <alignment horizontal="left" vertical="center" wrapText="1"/>
    </xf>
    <xf numFmtId="0" fontId="9" fillId="0" borderId="0" xfId="0" applyFont="1" applyFill="1" applyAlignment="1">
      <alignment horizontal="right" vertical="center"/>
    </xf>
    <xf numFmtId="0" fontId="9" fillId="2" borderId="13" xfId="0" applyFont="1" applyFill="1" applyBorder="1" applyAlignment="1" applyProtection="1">
      <alignment horizontal="center" vertical="center" wrapText="1"/>
    </xf>
    <xf numFmtId="4" fontId="10" fillId="0" borderId="17" xfId="125" applyNumberFormat="1" applyFont="1" applyFill="1" applyBorder="1" applyAlignment="1" applyProtection="1">
      <alignment vertical="top" wrapText="1"/>
    </xf>
    <xf numFmtId="164" fontId="10" fillId="0" borderId="13" xfId="0" applyNumberFormat="1" applyFont="1" applyFill="1" applyBorder="1" applyAlignment="1" applyProtection="1">
      <alignment horizontal="center" vertical="center"/>
    </xf>
    <xf numFmtId="164" fontId="10" fillId="26" borderId="13" xfId="0" applyNumberFormat="1" applyFont="1" applyFill="1" applyBorder="1" applyAlignment="1" applyProtection="1">
      <alignment vertical="center"/>
      <protection locked="0"/>
    </xf>
    <xf numFmtId="173" fontId="23" fillId="26" borderId="13" xfId="121" applyNumberFormat="1" applyFont="1" applyFill="1" applyBorder="1" applyAlignment="1" applyProtection="1">
      <alignment vertical="center"/>
      <protection locked="0"/>
    </xf>
    <xf numFmtId="173" fontId="23" fillId="26" borderId="13" xfId="110" applyNumberFormat="1" applyFont="1" applyFill="1" applyBorder="1" applyAlignment="1" applyProtection="1">
      <alignment horizontal="right" vertical="center"/>
      <protection locked="0"/>
    </xf>
    <xf numFmtId="169" fontId="23" fillId="26" borderId="13" xfId="110" applyNumberFormat="1" applyFont="1" applyFill="1" applyBorder="1" applyAlignment="1" applyProtection="1">
      <alignment horizontal="right" vertical="center"/>
      <protection locked="0"/>
    </xf>
    <xf numFmtId="0" fontId="23" fillId="26" borderId="13" xfId="121" applyFont="1" applyFill="1" applyBorder="1" applyAlignment="1" applyProtection="1">
      <alignment vertical="center" wrapText="1"/>
      <protection locked="0"/>
    </xf>
    <xf numFmtId="2" fontId="6" fillId="0" borderId="29" xfId="121" applyNumberFormat="1" applyFont="1" applyFill="1" applyBorder="1" applyAlignment="1" applyProtection="1">
      <alignment horizontal="center" vertical="center"/>
    </xf>
    <xf numFmtId="2" fontId="6" fillId="0" borderId="15" xfId="121" applyNumberFormat="1" applyFont="1" applyFill="1" applyBorder="1" applyAlignment="1" applyProtection="1">
      <alignment horizontal="center" vertical="center"/>
    </xf>
    <xf numFmtId="2" fontId="6" fillId="26" borderId="15" xfId="121" applyNumberFormat="1" applyFont="1" applyFill="1" applyBorder="1" applyAlignment="1" applyProtection="1">
      <alignment horizontal="center" vertical="center"/>
      <protection locked="0"/>
    </xf>
    <xf numFmtId="2" fontId="6" fillId="0" borderId="15" xfId="121" applyNumberFormat="1" applyFont="1" applyFill="1" applyBorder="1" applyAlignment="1" applyProtection="1">
      <alignment horizontal="center" vertical="center"/>
      <protection locked="0"/>
    </xf>
    <xf numFmtId="0" fontId="10" fillId="0" borderId="13" xfId="0" applyFont="1" applyFill="1" applyBorder="1" applyAlignment="1" applyProtection="1">
      <alignment vertical="center" wrapText="1"/>
    </xf>
    <xf numFmtId="165" fontId="0" fillId="26" borderId="13" xfId="0" applyNumberFormat="1" applyFill="1" applyBorder="1" applyAlignment="1" applyProtection="1">
      <alignment vertical="center"/>
      <protection locked="0"/>
    </xf>
    <xf numFmtId="165" fontId="6" fillId="26" borderId="13" xfId="123" applyNumberFormat="1" applyFont="1" applyFill="1" applyBorder="1" applyAlignment="1" applyProtection="1">
      <alignment horizontal="right" vertical="center"/>
      <protection locked="0"/>
    </xf>
    <xf numFmtId="165" fontId="4" fillId="0" borderId="0" xfId="94" applyNumberFormat="1" applyFont="1" applyFill="1" applyBorder="1" applyAlignment="1" applyProtection="1">
      <alignment horizontal="center"/>
    </xf>
    <xf numFmtId="165" fontId="10" fillId="29" borderId="13" xfId="120" applyNumberFormat="1" applyFont="1" applyFill="1" applyBorder="1" applyAlignment="1" applyProtection="1">
      <alignment vertical="center"/>
      <protection locked="0"/>
    </xf>
    <xf numFmtId="165" fontId="10" fillId="26" borderId="13" xfId="120" applyNumberFormat="1" applyFont="1" applyFill="1" applyBorder="1" applyAlignment="1" applyProtection="1">
      <alignment vertical="center"/>
      <protection locked="0"/>
    </xf>
    <xf numFmtId="165" fontId="9" fillId="0" borderId="13" xfId="122" applyNumberFormat="1" applyFont="1" applyBorder="1" applyAlignment="1" applyProtection="1">
      <alignment vertical="center"/>
    </xf>
    <xf numFmtId="165" fontId="10" fillId="0" borderId="13" xfId="122" applyNumberFormat="1" applyFont="1" applyBorder="1" applyAlignment="1" applyProtection="1">
      <alignment vertical="center"/>
    </xf>
    <xf numFmtId="0" fontId="10" fillId="0" borderId="0" xfId="122" applyFont="1" applyBorder="1" applyAlignment="1" applyProtection="1">
      <alignment horizontal="center" vertical="center"/>
    </xf>
    <xf numFmtId="165" fontId="23" fillId="0" borderId="13" xfId="121" applyNumberFormat="1" applyFont="1" applyFill="1" applyBorder="1" applyAlignment="1" applyProtection="1">
      <alignment vertical="center"/>
    </xf>
    <xf numFmtId="165" fontId="23" fillId="26" borderId="13" xfId="121" applyNumberFormat="1" applyFont="1" applyFill="1" applyBorder="1" applyAlignment="1" applyProtection="1">
      <alignment vertical="center"/>
      <protection locked="0"/>
    </xf>
    <xf numFmtId="165" fontId="23" fillId="26" borderId="13" xfId="110" applyNumberFormat="1" applyFont="1" applyFill="1" applyBorder="1" applyAlignment="1" applyProtection="1">
      <alignment horizontal="right" vertical="center"/>
      <protection locked="0"/>
    </xf>
    <xf numFmtId="165" fontId="23" fillId="26" borderId="15" xfId="121" applyNumberFormat="1" applyFont="1" applyFill="1" applyBorder="1" applyAlignment="1" applyProtection="1">
      <alignment vertical="center"/>
      <protection locked="0"/>
    </xf>
    <xf numFmtId="165" fontId="24" fillId="0" borderId="13" xfId="121" quotePrefix="1" applyNumberFormat="1" applyFont="1" applyFill="1" applyBorder="1" applyAlignment="1" applyProtection="1">
      <alignment vertical="center"/>
    </xf>
    <xf numFmtId="6" fontId="18" fillId="0" borderId="13" xfId="121" applyNumberFormat="1" applyFont="1" applyFill="1" applyBorder="1" applyAlignment="1" applyProtection="1">
      <alignment horizontal="center" vertical="center"/>
    </xf>
    <xf numFmtId="6" fontId="24" fillId="0" borderId="13" xfId="121" applyNumberFormat="1" applyFont="1" applyBorder="1" applyAlignment="1" applyProtection="1">
      <alignment horizontal="center" vertical="center"/>
    </xf>
    <xf numFmtId="0" fontId="3" fillId="0" borderId="11" xfId="121" applyFont="1" applyFill="1" applyBorder="1" applyAlignment="1" applyProtection="1">
      <alignment horizontal="centerContinuous" vertical="center" wrapText="1"/>
    </xf>
    <xf numFmtId="165" fontId="24" fillId="26" borderId="13" xfId="110" applyNumberFormat="1" applyFont="1" applyFill="1" applyBorder="1" applyAlignment="1" applyProtection="1">
      <alignment vertical="center"/>
      <protection locked="0"/>
    </xf>
    <xf numFmtId="3" fontId="23" fillId="0" borderId="14" xfId="121" applyNumberFormat="1" applyFont="1" applyFill="1" applyBorder="1" applyAlignment="1" applyProtection="1">
      <alignment vertical="center"/>
    </xf>
    <xf numFmtId="3" fontId="23" fillId="0" borderId="13" xfId="121" applyNumberFormat="1" applyFont="1" applyFill="1" applyBorder="1" applyAlignment="1" applyProtection="1">
      <alignment vertical="center"/>
    </xf>
    <xf numFmtId="165" fontId="23" fillId="0" borderId="13" xfId="110" applyNumberFormat="1" applyFont="1" applyFill="1" applyBorder="1" applyAlignment="1" applyProtection="1">
      <alignment horizontal="right" vertical="center"/>
    </xf>
    <xf numFmtId="165" fontId="23" fillId="26" borderId="13" xfId="121" applyNumberFormat="1" applyFont="1" applyFill="1" applyBorder="1" applyAlignment="1" applyProtection="1">
      <alignment horizontal="right" vertical="center"/>
      <protection locked="0"/>
    </xf>
    <xf numFmtId="165" fontId="10" fillId="26" borderId="13" xfId="0" applyNumberFormat="1" applyFont="1" applyFill="1" applyBorder="1" applyProtection="1">
      <protection locked="0"/>
    </xf>
    <xf numFmtId="165" fontId="10" fillId="26" borderId="14" xfId="122" applyNumberFormat="1" applyFont="1" applyFill="1" applyBorder="1" applyProtection="1">
      <protection locked="0"/>
    </xf>
    <xf numFmtId="165" fontId="10" fillId="0" borderId="13" xfId="122" applyNumberFormat="1" applyFont="1" applyFill="1" applyBorder="1" applyProtection="1"/>
    <xf numFmtId="165" fontId="9" fillId="26" borderId="13" xfId="122" applyNumberFormat="1" applyFont="1" applyFill="1" applyBorder="1" applyProtection="1">
      <protection locked="0"/>
    </xf>
    <xf numFmtId="3" fontId="10" fillId="26" borderId="13" xfId="122" applyNumberFormat="1" applyFont="1" applyFill="1" applyBorder="1" applyAlignment="1" applyProtection="1">
      <alignment vertical="center"/>
      <protection locked="0"/>
    </xf>
    <xf numFmtId="3" fontId="10" fillId="0" borderId="0" xfId="122" applyNumberFormat="1" applyFont="1" applyBorder="1" applyAlignment="1" applyProtection="1"/>
    <xf numFmtId="165" fontId="23" fillId="0" borderId="13" xfId="121" applyNumberFormat="1" applyFont="1" applyFill="1" applyBorder="1" applyAlignment="1" applyProtection="1">
      <alignment horizontal="right" vertical="center"/>
      <protection locked="0"/>
    </xf>
    <xf numFmtId="0" fontId="10" fillId="0" borderId="25" xfId="122" applyFont="1" applyFill="1" applyBorder="1" applyAlignment="1" applyProtection="1">
      <alignment horizontal="left" indent="2"/>
    </xf>
    <xf numFmtId="0" fontId="10" fillId="0" borderId="21" xfId="122" applyFont="1" applyFill="1" applyBorder="1" applyAlignment="1" applyProtection="1">
      <alignment horizontal="left" indent="2"/>
    </xf>
    <xf numFmtId="0" fontId="10" fillId="0" borderId="28" xfId="122" applyFont="1" applyFill="1" applyBorder="1" applyAlignment="1" applyProtection="1">
      <alignment horizontal="left" indent="2"/>
    </xf>
    <xf numFmtId="0" fontId="10" fillId="0" borderId="0" xfId="122" applyFont="1" applyFill="1" applyBorder="1" applyAlignment="1" applyProtection="1">
      <alignment horizontal="left" indent="2"/>
    </xf>
    <xf numFmtId="0" fontId="10" fillId="0" borderId="22" xfId="122" applyFont="1" applyFill="1" applyBorder="1" applyAlignment="1" applyProtection="1">
      <alignment horizontal="left" indent="2"/>
    </xf>
    <xf numFmtId="0" fontId="10" fillId="0" borderId="24" xfId="122" applyFont="1" applyFill="1" applyBorder="1" applyAlignment="1" applyProtection="1">
      <alignment horizontal="left" indent="2"/>
    </xf>
    <xf numFmtId="0" fontId="10" fillId="0" borderId="0" xfId="122" applyFont="1" applyFill="1" applyBorder="1" applyProtection="1"/>
    <xf numFmtId="165" fontId="10" fillId="29" borderId="13" xfId="122" applyNumberFormat="1" applyFont="1" applyFill="1" applyBorder="1" applyProtection="1">
      <protection locked="0"/>
    </xf>
    <xf numFmtId="0" fontId="9" fillId="0" borderId="11" xfId="122" applyFont="1" applyFill="1" applyBorder="1" applyAlignment="1" applyProtection="1">
      <alignment horizontal="center" vertical="center" wrapText="1"/>
    </xf>
    <xf numFmtId="0" fontId="9" fillId="0" borderId="27" xfId="122" applyFont="1" applyFill="1" applyBorder="1" applyAlignment="1" applyProtection="1">
      <alignment horizontal="center" vertical="center" wrapText="1"/>
    </xf>
    <xf numFmtId="0" fontId="9" fillId="0" borderId="15" xfId="122" applyFont="1" applyFill="1" applyBorder="1" applyAlignment="1" applyProtection="1">
      <alignment horizontal="center" vertical="center" wrapText="1"/>
    </xf>
    <xf numFmtId="165" fontId="10" fillId="30" borderId="22" xfId="122" applyNumberFormat="1" applyFont="1" applyFill="1" applyBorder="1" applyProtection="1"/>
    <xf numFmtId="0" fontId="9" fillId="30" borderId="13" xfId="122" applyFont="1" applyFill="1" applyBorder="1" applyAlignment="1" applyProtection="1">
      <alignment horizontal="center" vertical="center" wrapText="1"/>
    </xf>
    <xf numFmtId="165" fontId="10" fillId="30" borderId="11" xfId="122" applyNumberFormat="1" applyFont="1" applyFill="1" applyBorder="1" applyProtection="1"/>
    <xf numFmtId="165" fontId="10" fillId="0" borderId="14" xfId="122" applyNumberFormat="1" applyFont="1" applyFill="1" applyBorder="1" applyProtection="1"/>
    <xf numFmtId="165" fontId="10" fillId="30" borderId="13" xfId="122" applyNumberFormat="1" applyFont="1" applyFill="1" applyBorder="1" applyProtection="1"/>
    <xf numFmtId="165" fontId="10" fillId="30" borderId="14" xfId="122" applyNumberFormat="1" applyFont="1" applyFill="1" applyBorder="1" applyProtection="1"/>
    <xf numFmtId="165" fontId="10" fillId="0" borderId="14" xfId="122" applyNumberFormat="1" applyFont="1" applyFill="1" applyBorder="1" applyAlignment="1" applyProtection="1">
      <alignment horizontal="center"/>
    </xf>
    <xf numFmtId="165" fontId="10" fillId="0" borderId="22" xfId="122" applyNumberFormat="1" applyFont="1" applyFill="1" applyBorder="1" applyAlignment="1" applyProtection="1">
      <alignment horizontal="center"/>
    </xf>
    <xf numFmtId="164" fontId="10" fillId="26" borderId="13" xfId="120" applyNumberFormat="1" applyFont="1" applyFill="1" applyBorder="1" applyAlignment="1" applyProtection="1">
      <alignment horizontal="center" vertical="center"/>
      <protection locked="0"/>
    </xf>
    <xf numFmtId="0" fontId="1" fillId="0" borderId="0" xfId="120" quotePrefix="1" applyFont="1" applyProtection="1"/>
    <xf numFmtId="0" fontId="1" fillId="0" borderId="0" xfId="120" quotePrefix="1" applyFont="1" applyAlignment="1" applyProtection="1">
      <alignment wrapText="1"/>
    </xf>
    <xf numFmtId="0" fontId="7" fillId="26" borderId="15" xfId="0" applyFont="1" applyFill="1" applyBorder="1" applyProtection="1">
      <protection locked="0"/>
    </xf>
    <xf numFmtId="0" fontId="7" fillId="26" borderId="13" xfId="0" applyFont="1" applyFill="1" applyBorder="1" applyProtection="1">
      <protection locked="0"/>
    </xf>
    <xf numFmtId="0" fontId="3" fillId="0" borderId="0" xfId="0" applyFont="1" applyBorder="1" applyProtection="1"/>
    <xf numFmtId="165" fontId="10" fillId="26" borderId="13" xfId="121" applyNumberFormat="1" applyFont="1" applyFill="1" applyBorder="1" applyAlignment="1" applyProtection="1">
      <alignment vertical="center"/>
      <protection locked="0"/>
    </xf>
    <xf numFmtId="165" fontId="10" fillId="26" borderId="23" xfId="121" applyNumberFormat="1" applyFont="1" applyFill="1" applyBorder="1" applyAlignment="1" applyProtection="1">
      <alignment vertical="center"/>
      <protection locked="0"/>
    </xf>
    <xf numFmtId="165" fontId="1" fillId="26" borderId="13" xfId="121" applyNumberFormat="1" applyFont="1" applyFill="1" applyBorder="1" applyAlignment="1" applyProtection="1">
      <alignment vertical="center"/>
      <protection locked="0"/>
    </xf>
    <xf numFmtId="0" fontId="1" fillId="26" borderId="13" xfId="122" applyFont="1" applyFill="1" applyBorder="1" applyProtection="1">
      <protection locked="0"/>
    </xf>
    <xf numFmtId="0" fontId="18" fillId="0" borderId="0" xfId="0" applyFont="1" applyBorder="1" applyProtection="1">
      <protection locked="0"/>
    </xf>
    <xf numFmtId="0" fontId="7" fillId="0" borderId="0" xfId="0" applyFont="1" applyBorder="1" applyProtection="1">
      <protection locked="0"/>
    </xf>
    <xf numFmtId="4" fontId="7" fillId="0" borderId="0" xfId="0" applyNumberFormat="1" applyFont="1" applyBorder="1" applyProtection="1">
      <protection locked="0"/>
    </xf>
    <xf numFmtId="0" fontId="7" fillId="0" borderId="16" xfId="0" applyFont="1" applyBorder="1" applyProtection="1">
      <protection locked="0"/>
    </xf>
    <xf numFmtId="0" fontId="7" fillId="0" borderId="0" xfId="0" applyFont="1" applyProtection="1">
      <protection locked="0"/>
    </xf>
    <xf numFmtId="0" fontId="3" fillId="0" borderId="0" xfId="0" applyFont="1" applyBorder="1" applyProtection="1">
      <protection locked="0"/>
    </xf>
    <xf numFmtId="4" fontId="7" fillId="0" borderId="16" xfId="0" applyNumberFormat="1" applyFont="1" applyBorder="1" applyProtection="1">
      <protection locked="0"/>
    </xf>
    <xf numFmtId="0" fontId="7" fillId="0" borderId="0" xfId="0" applyFont="1" applyBorder="1" applyAlignment="1" applyProtection="1">
      <alignment horizontal="centerContinuous"/>
      <protection locked="0"/>
    </xf>
    <xf numFmtId="0" fontId="7" fillId="0" borderId="24" xfId="0" applyFont="1" applyBorder="1" applyAlignment="1" applyProtection="1">
      <protection locked="0"/>
    </xf>
    <xf numFmtId="0" fontId="7" fillId="0" borderId="0" xfId="0" applyFont="1" applyBorder="1" applyAlignment="1" applyProtection="1">
      <protection locked="0"/>
    </xf>
    <xf numFmtId="0" fontId="7" fillId="0" borderId="0" xfId="0" applyFont="1" applyAlignment="1" applyProtection="1">
      <alignment horizontal="center" vertical="center" wrapText="1"/>
      <protection locked="0"/>
    </xf>
    <xf numFmtId="4" fontId="7" fillId="0" borderId="0" xfId="0" applyNumberFormat="1" applyFont="1" applyProtection="1">
      <protection locked="0"/>
    </xf>
    <xf numFmtId="0" fontId="10" fillId="0" borderId="13" xfId="0" applyFont="1" applyBorder="1" applyAlignment="1" applyProtection="1">
      <alignment horizontal="center"/>
    </xf>
    <xf numFmtId="0" fontId="9" fillId="0" borderId="13" xfId="0" applyFont="1" applyFill="1" applyBorder="1" applyAlignment="1" applyProtection="1">
      <alignment horizontal="center"/>
    </xf>
    <xf numFmtId="165" fontId="9" fillId="0" borderId="13" xfId="0" applyNumberFormat="1" applyFont="1" applyFill="1" applyBorder="1" applyProtection="1"/>
    <xf numFmtId="0" fontId="9" fillId="0" borderId="0" xfId="0" applyFont="1" applyProtection="1"/>
    <xf numFmtId="0" fontId="6" fillId="0" borderId="0" xfId="123" applyFont="1" applyFill="1" applyBorder="1" applyProtection="1">
      <protection locked="0"/>
    </xf>
    <xf numFmtId="0" fontId="6" fillId="0" borderId="0" xfId="123" applyFont="1" applyBorder="1" applyProtection="1">
      <protection locked="0"/>
    </xf>
    <xf numFmtId="0" fontId="6" fillId="0" borderId="0" xfId="123" applyFont="1" applyProtection="1">
      <protection locked="0"/>
    </xf>
    <xf numFmtId="165" fontId="6" fillId="27" borderId="13" xfId="123" applyNumberFormat="1" applyFont="1" applyFill="1" applyBorder="1" applyAlignment="1" applyProtection="1">
      <alignment horizontal="right" vertical="center"/>
      <protection locked="0"/>
    </xf>
    <xf numFmtId="0" fontId="6" fillId="0" borderId="0" xfId="123" applyFont="1" applyFill="1" applyProtection="1">
      <protection locked="0"/>
    </xf>
    <xf numFmtId="0" fontId="6" fillId="0" borderId="13" xfId="123" applyFont="1" applyBorder="1" applyAlignment="1" applyProtection="1">
      <alignment horizontal="center" vertical="center"/>
      <protection locked="0"/>
    </xf>
    <xf numFmtId="0" fontId="4" fillId="0" borderId="0" xfId="123" applyFont="1" applyFill="1" applyBorder="1" applyAlignment="1" applyProtection="1">
      <alignment vertical="center"/>
      <protection locked="0"/>
    </xf>
    <xf numFmtId="165" fontId="6" fillId="29" borderId="13" xfId="123" applyNumberFormat="1" applyFont="1" applyFill="1" applyBorder="1" applyAlignment="1" applyProtection="1">
      <alignment horizontal="right" vertical="center"/>
      <protection locked="0"/>
    </xf>
    <xf numFmtId="165" fontId="6" fillId="0" borderId="13" xfId="123" applyNumberFormat="1" applyFont="1" applyFill="1" applyBorder="1" applyAlignment="1" applyProtection="1">
      <alignment horizontal="right" vertical="center"/>
      <protection locked="0"/>
    </xf>
    <xf numFmtId="164" fontId="6" fillId="26" borderId="13" xfId="123" applyNumberFormat="1" applyFont="1" applyFill="1" applyBorder="1" applyAlignment="1" applyProtection="1">
      <alignment horizontal="right" vertical="center"/>
      <protection locked="0"/>
    </xf>
    <xf numFmtId="0" fontId="4" fillId="0" borderId="0" xfId="123" applyFont="1" applyBorder="1" applyAlignment="1" applyProtection="1">
      <alignment horizontal="center" vertical="center"/>
      <protection locked="0"/>
    </xf>
    <xf numFmtId="14" fontId="6" fillId="26" borderId="13" xfId="123" applyNumberFormat="1" applyFont="1" applyFill="1" applyBorder="1" applyAlignment="1" applyProtection="1">
      <alignment horizontal="center" vertical="center"/>
      <protection locked="0"/>
    </xf>
    <xf numFmtId="1" fontId="6" fillId="26" borderId="13" xfId="123" applyNumberFormat="1" applyFont="1" applyFill="1" applyBorder="1" applyAlignment="1" applyProtection="1">
      <alignment horizontal="center" vertical="center" wrapText="1"/>
      <protection locked="0"/>
    </xf>
    <xf numFmtId="0" fontId="6" fillId="0" borderId="27" xfId="123" applyFont="1" applyBorder="1" applyProtection="1">
      <protection locked="0"/>
    </xf>
    <xf numFmtId="0" fontId="6" fillId="0" borderId="15" xfId="123" applyFont="1" applyBorder="1" applyProtection="1">
      <protection locked="0"/>
    </xf>
    <xf numFmtId="0" fontId="58" fillId="0" borderId="0" xfId="104" quotePrefix="1" applyFont="1" applyFill="1" applyAlignment="1" applyProtection="1">
      <alignment vertical="center"/>
      <protection locked="0"/>
    </xf>
    <xf numFmtId="0" fontId="4" fillId="0" borderId="0" xfId="123" applyFont="1" applyFill="1" applyBorder="1" applyAlignment="1" applyProtection="1">
      <alignment horizontal="center" vertical="center"/>
      <protection locked="0"/>
    </xf>
    <xf numFmtId="2" fontId="6" fillId="0" borderId="32" xfId="123" applyNumberFormat="1" applyFont="1" applyFill="1" applyBorder="1" applyAlignment="1" applyProtection="1">
      <alignment horizontal="center" vertical="center" wrapText="1"/>
      <protection locked="0"/>
    </xf>
    <xf numFmtId="1" fontId="6" fillId="0" borderId="32" xfId="123" applyNumberFormat="1" applyFont="1" applyFill="1" applyBorder="1" applyAlignment="1" applyProtection="1">
      <alignment horizontal="center" vertical="center" wrapText="1"/>
      <protection locked="0"/>
    </xf>
    <xf numFmtId="14" fontId="6" fillId="26" borderId="15" xfId="123" applyNumberFormat="1" applyFont="1" applyFill="1" applyBorder="1" applyAlignment="1" applyProtection="1">
      <alignment horizontal="center" vertical="center"/>
      <protection locked="0"/>
    </xf>
    <xf numFmtId="165" fontId="6" fillId="26" borderId="13" xfId="123" applyNumberFormat="1" applyFont="1" applyFill="1" applyBorder="1" applyAlignment="1" applyProtection="1">
      <alignment horizontal="left" vertical="center"/>
      <protection locked="0"/>
    </xf>
    <xf numFmtId="0" fontId="6" fillId="0" borderId="0" xfId="123" applyFont="1" applyFill="1" applyBorder="1" applyAlignment="1" applyProtection="1">
      <alignment horizontal="left"/>
      <protection locked="0"/>
    </xf>
    <xf numFmtId="0" fontId="6" fillId="0" borderId="0" xfId="123" applyFont="1" applyBorder="1" applyAlignment="1" applyProtection="1">
      <alignment horizontal="left"/>
      <protection locked="0"/>
    </xf>
    <xf numFmtId="165" fontId="4" fillId="27" borderId="13" xfId="123" applyNumberFormat="1" applyFont="1" applyFill="1" applyBorder="1" applyAlignment="1" applyProtection="1">
      <alignment horizontal="right" vertical="center"/>
      <protection locked="0"/>
    </xf>
    <xf numFmtId="165" fontId="4" fillId="29" borderId="13" xfId="123" applyNumberFormat="1" applyFont="1" applyFill="1" applyBorder="1" applyAlignment="1" applyProtection="1">
      <alignment horizontal="right" vertical="center"/>
      <protection locked="0"/>
    </xf>
    <xf numFmtId="0" fontId="4" fillId="0" borderId="0" xfId="123" applyFont="1" applyBorder="1" applyProtection="1">
      <protection locked="0"/>
    </xf>
    <xf numFmtId="165" fontId="4" fillId="30" borderId="25" xfId="123" applyNumberFormat="1" applyFont="1" applyFill="1" applyBorder="1" applyAlignment="1" applyProtection="1">
      <alignment horizontal="right" vertical="center"/>
      <protection locked="0"/>
    </xf>
    <xf numFmtId="165" fontId="4" fillId="30" borderId="26" xfId="123" applyNumberFormat="1" applyFont="1" applyFill="1" applyBorder="1" applyAlignment="1" applyProtection="1">
      <alignment horizontal="right" vertical="center"/>
      <protection locked="0"/>
    </xf>
    <xf numFmtId="165" fontId="4" fillId="30" borderId="28" xfId="123" applyNumberFormat="1" applyFont="1" applyFill="1" applyBorder="1" applyAlignment="1" applyProtection="1">
      <alignment horizontal="right" vertical="center"/>
      <protection locked="0"/>
    </xf>
    <xf numFmtId="165" fontId="4" fillId="30" borderId="16" xfId="123" applyNumberFormat="1" applyFont="1" applyFill="1" applyBorder="1" applyAlignment="1" applyProtection="1">
      <alignment horizontal="right" vertical="center"/>
      <protection locked="0"/>
    </xf>
    <xf numFmtId="165" fontId="4" fillId="30" borderId="22" xfId="123" applyNumberFormat="1" applyFont="1" applyFill="1" applyBorder="1" applyAlignment="1" applyProtection="1">
      <alignment horizontal="right" vertical="center"/>
      <protection locked="0"/>
    </xf>
    <xf numFmtId="165" fontId="4" fillId="30" borderId="29" xfId="123" applyNumberFormat="1" applyFont="1" applyFill="1" applyBorder="1" applyAlignment="1" applyProtection="1">
      <alignment horizontal="right" vertical="center"/>
      <protection locked="0"/>
    </xf>
    <xf numFmtId="1" fontId="4" fillId="0" borderId="13" xfId="123" applyNumberFormat="1" applyFont="1" applyFill="1" applyBorder="1" applyAlignment="1" applyProtection="1">
      <alignment horizontal="center" vertical="center"/>
      <protection locked="0"/>
    </xf>
    <xf numFmtId="1" fontId="6" fillId="31" borderId="32" xfId="123" applyNumberFormat="1" applyFont="1" applyFill="1" applyBorder="1" applyAlignment="1" applyProtection="1">
      <alignment horizontal="center" vertical="center" wrapText="1"/>
      <protection locked="0"/>
    </xf>
    <xf numFmtId="4" fontId="10" fillId="0" borderId="17" xfId="104" applyNumberFormat="1" applyFont="1" applyFill="1" applyBorder="1" applyAlignment="1" applyProtection="1">
      <alignment vertical="top" wrapText="1"/>
    </xf>
    <xf numFmtId="0" fontId="1" fillId="0" borderId="13" xfId="120" applyFont="1" applyFill="1" applyBorder="1" applyAlignment="1" applyProtection="1">
      <alignment horizontal="left" vertical="center" wrapText="1"/>
    </xf>
    <xf numFmtId="0" fontId="1" fillId="0" borderId="0" xfId="120" applyFont="1" applyProtection="1"/>
    <xf numFmtId="0" fontId="1" fillId="0" borderId="0" xfId="122" applyFont="1" applyAlignment="1" applyProtection="1">
      <alignment vertical="center"/>
    </xf>
    <xf numFmtId="170" fontId="1" fillId="0" borderId="0" xfId="122" applyNumberFormat="1" applyFont="1" applyAlignment="1" applyProtection="1">
      <alignment vertical="center"/>
    </xf>
    <xf numFmtId="0" fontId="1" fillId="0" borderId="0" xfId="122" applyFont="1" applyBorder="1" applyAlignment="1" applyProtection="1">
      <alignment vertical="center"/>
    </xf>
    <xf numFmtId="0" fontId="9" fillId="0" borderId="0" xfId="122" applyFont="1" applyFill="1" applyBorder="1" applyAlignment="1" applyProtection="1">
      <alignment vertical="center"/>
    </xf>
    <xf numFmtId="165" fontId="1" fillId="26" borderId="13" xfId="122" applyNumberFormat="1" applyFont="1" applyFill="1" applyBorder="1" applyAlignment="1" applyProtection="1">
      <alignment vertical="center"/>
      <protection locked="0"/>
    </xf>
    <xf numFmtId="170" fontId="1" fillId="0" borderId="0" xfId="122" applyNumberFormat="1" applyFont="1" applyFill="1" applyBorder="1" applyAlignment="1" applyProtection="1">
      <alignment vertical="center"/>
    </xf>
    <xf numFmtId="0" fontId="18" fillId="0" borderId="13" xfId="0" applyFont="1" applyBorder="1" applyAlignment="1" applyProtection="1">
      <alignment horizontal="right" vertical="center"/>
      <protection locked="0"/>
    </xf>
    <xf numFmtId="164" fontId="6" fillId="26" borderId="13" xfId="121" applyNumberFormat="1" applyFont="1" applyFill="1" applyBorder="1" applyAlignment="1" applyProtection="1">
      <alignment horizontal="right" vertical="center" wrapText="1"/>
      <protection locked="0"/>
    </xf>
    <xf numFmtId="3" fontId="10" fillId="0" borderId="15" xfId="122" applyNumberFormat="1" applyFont="1" applyFill="1" applyBorder="1" applyAlignment="1" applyProtection="1">
      <alignment vertical="center"/>
    </xf>
    <xf numFmtId="3" fontId="10" fillId="26" borderId="15" xfId="122" applyNumberFormat="1" applyFont="1" applyFill="1" applyBorder="1" applyAlignment="1" applyProtection="1">
      <alignment vertical="center"/>
      <protection locked="0"/>
    </xf>
    <xf numFmtId="3" fontId="10" fillId="0" borderId="13" xfId="122" applyNumberFormat="1" applyFont="1" applyFill="1" applyBorder="1" applyAlignment="1" applyProtection="1">
      <alignment vertical="center"/>
    </xf>
    <xf numFmtId="165" fontId="7" fillId="29" borderId="13" xfId="0" applyNumberFormat="1" applyFont="1" applyFill="1" applyBorder="1" applyProtection="1">
      <protection locked="0"/>
    </xf>
    <xf numFmtId="165" fontId="7" fillId="0" borderId="13" xfId="0" applyNumberFormat="1" applyFont="1" applyBorder="1" applyProtection="1">
      <protection locked="0"/>
    </xf>
    <xf numFmtId="0" fontId="20" fillId="0" borderId="0" xfId="104" applyFont="1" applyFill="1" applyBorder="1" applyAlignment="1" applyProtection="1">
      <alignment vertical="center"/>
    </xf>
    <xf numFmtId="0" fontId="0" fillId="0" borderId="0" xfId="0" applyBorder="1" applyProtection="1"/>
    <xf numFmtId="0" fontId="8" fillId="0" borderId="0" xfId="0" applyFont="1" applyFill="1" applyBorder="1" applyAlignment="1" applyProtection="1">
      <alignment horizontal="centerContinuous"/>
    </xf>
    <xf numFmtId="0" fontId="0" fillId="0" borderId="0" xfId="0" applyFill="1" applyBorder="1" applyProtection="1"/>
    <xf numFmtId="164" fontId="9" fillId="0" borderId="0" xfId="120" applyNumberFormat="1" applyFont="1" applyFill="1" applyBorder="1" applyAlignment="1" applyProtection="1">
      <alignment horizontal="left" vertical="center" wrapText="1"/>
    </xf>
    <xf numFmtId="0" fontId="10" fillId="0" borderId="0" xfId="120" applyFont="1" applyFill="1" applyBorder="1" applyAlignment="1" applyProtection="1">
      <alignment horizontal="left" vertical="center"/>
    </xf>
    <xf numFmtId="0" fontId="10" fillId="0" borderId="24" xfId="122" applyFont="1" applyFill="1" applyBorder="1" applyProtection="1"/>
    <xf numFmtId="0" fontId="10" fillId="0" borderId="0" xfId="122" applyFont="1" applyBorder="1" applyAlignment="1" applyProtection="1">
      <alignment horizontal="left"/>
    </xf>
    <xf numFmtId="170" fontId="10" fillId="0" borderId="0" xfId="122" applyNumberFormat="1" applyFont="1" applyFill="1" applyBorder="1" applyAlignment="1" applyProtection="1">
      <alignment vertical="center"/>
    </xf>
    <xf numFmtId="0" fontId="10" fillId="0" borderId="0" xfId="122" applyFont="1" applyFill="1" applyBorder="1" applyAlignment="1" applyProtection="1">
      <alignment vertical="center"/>
    </xf>
    <xf numFmtId="0" fontId="18" fillId="31" borderId="13" xfId="0" applyFont="1" applyFill="1" applyBorder="1" applyAlignment="1" applyProtection="1">
      <alignment horizontal="center" vertical="center" wrapText="1"/>
    </xf>
    <xf numFmtId="4" fontId="18" fillId="31" borderId="13" xfId="0" applyNumberFormat="1" applyFont="1" applyFill="1" applyBorder="1" applyAlignment="1" applyProtection="1">
      <alignment horizontal="center" vertical="center" wrapText="1"/>
    </xf>
    <xf numFmtId="0" fontId="9" fillId="0" borderId="0" xfId="0" applyFont="1" applyBorder="1" applyProtection="1"/>
    <xf numFmtId="0" fontId="6" fillId="0" borderId="0" xfId="124" applyBorder="1"/>
    <xf numFmtId="0" fontId="4" fillId="0" borderId="0" xfId="124" applyFont="1" applyBorder="1"/>
    <xf numFmtId="0" fontId="10" fillId="0" borderId="0" xfId="125" applyFont="1" applyBorder="1"/>
    <xf numFmtId="0" fontId="10" fillId="0" borderId="0" xfId="125" applyFont="1" applyFill="1" applyBorder="1"/>
    <xf numFmtId="0" fontId="10" fillId="0" borderId="0" xfId="125" applyFont="1" applyFill="1" applyBorder="1" applyAlignment="1">
      <alignment vertical="top"/>
    </xf>
    <xf numFmtId="4" fontId="10" fillId="0" borderId="0" xfId="125" applyNumberFormat="1" applyFont="1" applyFill="1" applyBorder="1" applyAlignment="1" applyProtection="1">
      <alignment vertical="top"/>
    </xf>
    <xf numFmtId="4" fontId="9" fillId="0" borderId="12" xfId="125" applyNumberFormat="1" applyFont="1" applyFill="1" applyBorder="1" applyAlignment="1" applyProtection="1">
      <alignment wrapText="1"/>
    </xf>
    <xf numFmtId="0" fontId="18" fillId="0" borderId="11" xfId="0" applyFont="1" applyFill="1" applyBorder="1" applyAlignment="1" applyProtection="1">
      <alignment horizontal="centerContinuous" vertical="center"/>
    </xf>
    <xf numFmtId="0" fontId="18" fillId="31" borderId="24" xfId="0" applyFont="1" applyFill="1" applyBorder="1" applyAlignment="1" applyProtection="1">
      <alignment horizontal="centerContinuous" vertical="center"/>
    </xf>
    <xf numFmtId="0" fontId="18" fillId="31" borderId="29" xfId="0" applyFont="1" applyFill="1" applyBorder="1" applyAlignment="1" applyProtection="1">
      <alignment horizontal="centerContinuous" vertical="center"/>
    </xf>
    <xf numFmtId="0" fontId="18" fillId="0" borderId="24" xfId="0" applyFont="1" applyFill="1" applyBorder="1" applyAlignment="1" applyProtection="1">
      <alignment horizontal="centerContinuous" vertical="center"/>
    </xf>
    <xf numFmtId="0" fontId="18" fillId="0" borderId="29" xfId="0" applyFont="1" applyFill="1" applyBorder="1" applyAlignment="1" applyProtection="1">
      <alignment horizontal="centerContinuous" vertical="center"/>
    </xf>
    <xf numFmtId="165" fontId="10" fillId="26" borderId="13" xfId="0" applyNumberFormat="1" applyFont="1" applyFill="1" applyBorder="1" applyAlignment="1" applyProtection="1">
      <alignment horizontal="right" vertical="center"/>
      <protection locked="0"/>
    </xf>
    <xf numFmtId="164" fontId="10" fillId="26" borderId="13" xfId="0" applyNumberFormat="1" applyFont="1" applyFill="1" applyBorder="1" applyAlignment="1" applyProtection="1">
      <alignment horizontal="right" vertical="center"/>
      <protection locked="0"/>
    </xf>
    <xf numFmtId="165" fontId="10" fillId="0" borderId="13" xfId="0" applyNumberFormat="1" applyFont="1" applyFill="1" applyBorder="1" applyAlignment="1" applyProtection="1">
      <alignment horizontal="right" vertical="center"/>
    </xf>
    <xf numFmtId="0" fontId="10" fillId="0" borderId="13" xfId="122" applyFont="1" applyBorder="1" applyAlignment="1" applyProtection="1">
      <alignment vertical="center"/>
    </xf>
    <xf numFmtId="0" fontId="9" fillId="0" borderId="13" xfId="122" applyFont="1" applyFill="1" applyBorder="1" applyAlignment="1" applyProtection="1">
      <alignment horizontal="left" vertical="center" wrapText="1"/>
    </xf>
    <xf numFmtId="0" fontId="1" fillId="26" borderId="14" xfId="122" applyFont="1" applyFill="1" applyBorder="1" applyAlignment="1" applyProtection="1">
      <alignment vertical="center"/>
      <protection locked="0"/>
    </xf>
    <xf numFmtId="0" fontId="10" fillId="0" borderId="11" xfId="122" applyFont="1" applyBorder="1" applyAlignment="1" applyProtection="1">
      <alignment vertical="center"/>
    </xf>
    <xf numFmtId="0" fontId="9" fillId="0" borderId="11" xfId="122" applyFont="1" applyBorder="1" applyAlignment="1" applyProtection="1">
      <alignment vertical="center"/>
    </xf>
    <xf numFmtId="0" fontId="10" fillId="0" borderId="27" xfId="122" applyFont="1" applyBorder="1" applyAlignment="1" applyProtection="1">
      <alignment vertical="center"/>
    </xf>
    <xf numFmtId="8" fontId="10" fillId="0" borderId="15" xfId="122" applyNumberFormat="1" applyFont="1" applyBorder="1" applyAlignment="1" applyProtection="1">
      <alignment vertical="center"/>
    </xf>
    <xf numFmtId="0" fontId="9" fillId="0" borderId="21" xfId="122" applyFont="1" applyFill="1" applyBorder="1" applyAlignment="1" applyProtection="1">
      <alignment vertical="center"/>
      <protection locked="0"/>
    </xf>
    <xf numFmtId="164" fontId="10" fillId="0" borderId="0" xfId="122" applyNumberFormat="1" applyFont="1" applyBorder="1" applyAlignment="1" applyProtection="1"/>
    <xf numFmtId="0" fontId="9" fillId="0" borderId="25" xfId="122" applyFont="1" applyFill="1" applyBorder="1" applyAlignment="1" applyProtection="1">
      <alignment vertical="center"/>
    </xf>
    <xf numFmtId="0" fontId="1" fillId="26" borderId="13" xfId="122" applyFont="1" applyFill="1" applyBorder="1" applyAlignment="1" applyProtection="1">
      <alignment vertical="center"/>
      <protection locked="0"/>
    </xf>
    <xf numFmtId="0" fontId="10" fillId="0" borderId="26" xfId="122" applyFont="1" applyBorder="1" applyAlignment="1" applyProtection="1">
      <alignment vertical="center"/>
    </xf>
    <xf numFmtId="0" fontId="1" fillId="0" borderId="28" xfId="122" applyFont="1" applyBorder="1" applyAlignment="1" applyProtection="1">
      <alignment horizontal="right" vertical="center"/>
    </xf>
    <xf numFmtId="0" fontId="10" fillId="0" borderId="16" xfId="122" applyFont="1" applyBorder="1" applyAlignment="1" applyProtection="1">
      <alignment vertical="center"/>
    </xf>
    <xf numFmtId="0" fontId="10" fillId="0" borderId="28" xfId="122" applyFont="1" applyBorder="1" applyAlignment="1" applyProtection="1">
      <alignment vertical="center"/>
    </xf>
    <xf numFmtId="0" fontId="9" fillId="0" borderId="16" xfId="122" applyFont="1" applyBorder="1" applyAlignment="1" applyProtection="1">
      <alignment horizontal="center"/>
    </xf>
    <xf numFmtId="0" fontId="10" fillId="0" borderId="16" xfId="122" applyFont="1" applyBorder="1" applyAlignment="1" applyProtection="1">
      <alignment horizontal="center" vertical="center"/>
    </xf>
    <xf numFmtId="0" fontId="9" fillId="0" borderId="28" xfId="122" applyFont="1" applyBorder="1" applyAlignment="1" applyProtection="1"/>
    <xf numFmtId="0" fontId="10" fillId="0" borderId="16" xfId="122" applyFont="1" applyBorder="1" applyAlignment="1" applyProtection="1"/>
    <xf numFmtId="0" fontId="10" fillId="26" borderId="11" xfId="122" applyFont="1" applyFill="1" applyBorder="1" applyAlignment="1" applyProtection="1">
      <alignment vertical="center"/>
      <protection locked="0"/>
    </xf>
    <xf numFmtId="0" fontId="10" fillId="0" borderId="24" xfId="122" applyFont="1" applyBorder="1" applyAlignment="1" applyProtection="1">
      <alignment vertical="center"/>
    </xf>
    <xf numFmtId="0" fontId="10" fillId="0" borderId="31" xfId="122" applyFont="1" applyBorder="1" applyAlignment="1" applyProtection="1">
      <alignment vertical="center"/>
    </xf>
    <xf numFmtId="8" fontId="9" fillId="0" borderId="23" xfId="122" applyNumberFormat="1" applyFont="1" applyBorder="1" applyAlignment="1" applyProtection="1">
      <alignment horizontal="center" vertical="center" wrapText="1"/>
    </xf>
    <xf numFmtId="8" fontId="9" fillId="0" borderId="32" xfId="122" applyNumberFormat="1" applyFont="1" applyFill="1" applyBorder="1" applyAlignment="1" applyProtection="1">
      <alignment horizontal="center" vertical="center"/>
    </xf>
    <xf numFmtId="8" fontId="9" fillId="0" borderId="32" xfId="122" applyNumberFormat="1" applyFont="1" applyFill="1" applyBorder="1" applyAlignment="1" applyProtection="1">
      <alignment horizontal="right" vertical="center"/>
    </xf>
    <xf numFmtId="165" fontId="10" fillId="0" borderId="13" xfId="122" applyNumberFormat="1" applyFont="1" applyFill="1" applyBorder="1" applyAlignment="1" applyProtection="1">
      <alignment vertical="center"/>
    </xf>
    <xf numFmtId="165" fontId="10" fillId="0" borderId="14" xfId="122" applyNumberFormat="1" applyFont="1" applyBorder="1" applyAlignment="1" applyProtection="1"/>
    <xf numFmtId="0" fontId="9" fillId="0" borderId="28" xfId="122" applyFont="1" applyFill="1" applyBorder="1" applyAlignment="1" applyProtection="1">
      <alignment vertical="center"/>
    </xf>
    <xf numFmtId="0" fontId="10" fillId="0" borderId="28" xfId="122" applyFont="1" applyBorder="1" applyAlignment="1" applyProtection="1">
      <alignment horizontal="right" vertical="center"/>
    </xf>
    <xf numFmtId="0" fontId="10" fillId="26" borderId="13" xfId="122" applyFont="1" applyFill="1" applyBorder="1" applyAlignment="1" applyProtection="1">
      <alignment vertical="center"/>
      <protection locked="0"/>
    </xf>
    <xf numFmtId="0" fontId="10" fillId="0" borderId="25" xfId="122" applyFont="1" applyBorder="1" applyAlignment="1" applyProtection="1">
      <alignment vertical="center"/>
    </xf>
    <xf numFmtId="0" fontId="10" fillId="0" borderId="21" xfId="122" applyFont="1" applyBorder="1" applyAlignment="1" applyProtection="1">
      <alignment vertical="center"/>
    </xf>
    <xf numFmtId="0" fontId="9" fillId="0" borderId="25" xfId="122" applyFont="1" applyFill="1" applyBorder="1" applyAlignment="1" applyProtection="1">
      <alignment vertical="center"/>
      <protection locked="0"/>
    </xf>
    <xf numFmtId="0" fontId="9" fillId="0" borderId="28" xfId="122" applyFont="1" applyBorder="1" applyAlignment="1" applyProtection="1">
      <alignment horizontal="center"/>
    </xf>
    <xf numFmtId="164" fontId="10" fillId="0" borderId="28" xfId="122" applyNumberFormat="1" applyFont="1" applyBorder="1" applyAlignment="1" applyProtection="1"/>
    <xf numFmtId="0" fontId="9" fillId="0" borderId="23" xfId="122" applyFont="1" applyFill="1" applyBorder="1" applyAlignment="1" applyProtection="1">
      <alignment horizontal="center" vertical="center" wrapText="1"/>
    </xf>
    <xf numFmtId="0" fontId="9" fillId="0" borderId="26" xfId="122" applyFont="1" applyFill="1" applyBorder="1" applyAlignment="1" applyProtection="1">
      <alignment horizontal="center" vertical="center" wrapText="1"/>
    </xf>
    <xf numFmtId="0" fontId="10" fillId="0" borderId="13" xfId="122" applyFont="1" applyFill="1" applyBorder="1" applyProtection="1"/>
    <xf numFmtId="0" fontId="10" fillId="0" borderId="14" xfId="122" applyFont="1" applyFill="1" applyBorder="1" applyProtection="1"/>
    <xf numFmtId="0" fontId="9" fillId="0" borderId="13" xfId="122" applyFont="1" applyFill="1" applyBorder="1" applyProtection="1"/>
    <xf numFmtId="0" fontId="10" fillId="0" borderId="14" xfId="122" applyFont="1" applyFill="1" applyBorder="1" applyAlignment="1" applyProtection="1">
      <alignment horizontal="left" indent="2"/>
    </xf>
    <xf numFmtId="165" fontId="10" fillId="0" borderId="13" xfId="122" applyNumberFormat="1" applyFont="1" applyFill="1" applyBorder="1" applyAlignment="1" applyProtection="1">
      <alignment horizontal="center"/>
    </xf>
    <xf numFmtId="0" fontId="1" fillId="0" borderId="14" xfId="122" applyFont="1" applyFill="1" applyBorder="1" applyAlignment="1" applyProtection="1">
      <alignment horizontal="left" indent="2"/>
    </xf>
    <xf numFmtId="0" fontId="9" fillId="0" borderId="14" xfId="122" applyFont="1" applyFill="1" applyBorder="1" applyProtection="1"/>
    <xf numFmtId="0" fontId="9" fillId="0" borderId="11" xfId="122" applyFont="1" applyFill="1" applyBorder="1" applyProtection="1"/>
    <xf numFmtId="0" fontId="9" fillId="0" borderId="27" xfId="122" applyFont="1" applyFill="1" applyBorder="1" applyProtection="1"/>
    <xf numFmtId="164" fontId="10" fillId="0" borderId="11" xfId="122" applyNumberFormat="1" applyFont="1" applyFill="1" applyBorder="1" applyProtection="1"/>
    <xf numFmtId="164" fontId="10" fillId="0" borderId="27" xfId="122" applyNumberFormat="1" applyFont="1" applyFill="1" applyBorder="1" applyProtection="1"/>
    <xf numFmtId="164" fontId="10" fillId="0" borderId="27" xfId="122" applyNumberFormat="1" applyFont="1" applyFill="1" applyBorder="1" applyAlignment="1" applyProtection="1">
      <alignment horizontal="right" wrapText="1"/>
    </xf>
    <xf numFmtId="164" fontId="10" fillId="0" borderId="15" xfId="122" applyNumberFormat="1" applyFont="1" applyFill="1" applyBorder="1" applyAlignment="1" applyProtection="1">
      <alignment horizontal="right" wrapText="1"/>
    </xf>
    <xf numFmtId="165" fontId="9" fillId="0" borderId="15" xfId="122" applyNumberFormat="1" applyFont="1" applyFill="1" applyBorder="1" applyProtection="1"/>
    <xf numFmtId="0" fontId="10" fillId="0" borderId="11" xfId="122" applyFont="1" applyFill="1" applyBorder="1" applyAlignment="1" applyProtection="1">
      <alignment vertical="center" wrapText="1"/>
    </xf>
    <xf numFmtId="6" fontId="10" fillId="26" borderId="13" xfId="122" applyNumberFormat="1" applyFont="1" applyFill="1" applyBorder="1" applyAlignment="1" applyProtection="1">
      <alignment vertical="center"/>
      <protection locked="0"/>
    </xf>
    <xf numFmtId="0" fontId="18" fillId="31" borderId="13" xfId="0" applyFont="1" applyFill="1" applyBorder="1" applyAlignment="1" applyProtection="1">
      <alignment horizontal="center" vertical="center"/>
    </xf>
    <xf numFmtId="3" fontId="7" fillId="26" borderId="13" xfId="0" applyNumberFormat="1" applyFont="1" applyFill="1" applyBorder="1" applyAlignment="1" applyProtection="1">
      <alignment horizontal="center" vertical="center"/>
      <protection locked="0"/>
    </xf>
    <xf numFmtId="0" fontId="18" fillId="31" borderId="15" xfId="0" applyFont="1" applyFill="1" applyBorder="1" applyAlignment="1" applyProtection="1">
      <alignment horizontal="center" vertical="center"/>
    </xf>
    <xf numFmtId="3" fontId="7" fillId="26" borderId="15" xfId="0" applyNumberFormat="1" applyFont="1" applyFill="1" applyBorder="1" applyAlignment="1" applyProtection="1">
      <alignment horizontal="center" vertical="center"/>
      <protection locked="0"/>
    </xf>
    <xf numFmtId="4" fontId="7" fillId="0" borderId="24" xfId="0" applyNumberFormat="1" applyFont="1" applyBorder="1" applyProtection="1">
      <protection locked="0"/>
    </xf>
    <xf numFmtId="0" fontId="7" fillId="0" borderId="27" xfId="0" applyFont="1" applyBorder="1" applyProtection="1">
      <protection locked="0"/>
    </xf>
    <xf numFmtId="0" fontId="1" fillId="26" borderId="13" xfId="0" applyFont="1" applyFill="1" applyBorder="1" applyAlignment="1" applyProtection="1">
      <alignment horizontal="center" vertical="center" wrapText="1"/>
      <protection locked="0"/>
    </xf>
    <xf numFmtId="0" fontId="59" fillId="0" borderId="13" xfId="0" applyFont="1" applyFill="1" applyBorder="1" applyAlignment="1" applyProtection="1">
      <alignment horizontal="center" vertical="center" wrapText="1"/>
    </xf>
    <xf numFmtId="0" fontId="9" fillId="0" borderId="13" xfId="122" applyFont="1" applyFill="1" applyBorder="1" applyAlignment="1" applyProtection="1">
      <alignment horizontal="center" vertical="center" wrapText="1"/>
    </xf>
    <xf numFmtId="0" fontId="9" fillId="0" borderId="11" xfId="122" applyFont="1" applyFill="1" applyBorder="1" applyAlignment="1" applyProtection="1">
      <alignment horizontal="centerContinuous" vertical="center"/>
    </xf>
    <xf numFmtId="0" fontId="9" fillId="0" borderId="27" xfId="122" applyFont="1" applyFill="1" applyBorder="1" applyAlignment="1" applyProtection="1">
      <alignment horizontal="centerContinuous" vertical="center"/>
    </xf>
    <xf numFmtId="0" fontId="9" fillId="0" borderId="15" xfId="122" applyFont="1" applyFill="1" applyBorder="1" applyAlignment="1" applyProtection="1">
      <alignment horizontal="centerContinuous" vertical="center"/>
    </xf>
    <xf numFmtId="8" fontId="9" fillId="0" borderId="11" xfId="122" applyNumberFormat="1" applyFont="1" applyFill="1" applyBorder="1" applyAlignment="1" applyProtection="1">
      <alignment horizontal="centerContinuous" vertical="center" wrapText="1"/>
    </xf>
    <xf numFmtId="8" fontId="9" fillId="0" borderId="27" xfId="122" applyNumberFormat="1" applyFont="1" applyFill="1" applyBorder="1" applyAlignment="1" applyProtection="1">
      <alignment horizontal="centerContinuous" vertical="center"/>
    </xf>
    <xf numFmtId="8" fontId="9" fillId="0" borderId="15" xfId="122" applyNumberFormat="1" applyFont="1" applyFill="1" applyBorder="1" applyAlignment="1" applyProtection="1">
      <alignment horizontal="centerContinuous" vertical="center"/>
    </xf>
    <xf numFmtId="165" fontId="9" fillId="0" borderId="11" xfId="122" applyNumberFormat="1" applyFont="1" applyFill="1" applyBorder="1" applyAlignment="1" applyProtection="1">
      <alignment horizontal="centerContinuous" vertical="center" wrapText="1"/>
    </xf>
    <xf numFmtId="165" fontId="9" fillId="0" borderId="27" xfId="122" applyNumberFormat="1" applyFont="1" applyFill="1" applyBorder="1" applyAlignment="1" applyProtection="1">
      <alignment horizontal="centerContinuous" vertical="center"/>
    </xf>
    <xf numFmtId="0" fontId="9" fillId="0" borderId="11" xfId="122" applyFont="1" applyFill="1" applyBorder="1" applyAlignment="1" applyProtection="1">
      <alignment vertical="center"/>
    </xf>
    <xf numFmtId="0" fontId="9" fillId="0" borderId="27" xfId="122" applyFont="1" applyFill="1" applyBorder="1" applyAlignment="1" applyProtection="1">
      <alignment vertical="center"/>
    </xf>
    <xf numFmtId="0" fontId="9" fillId="0" borderId="15" xfId="122" applyFont="1" applyFill="1" applyBorder="1" applyAlignment="1" applyProtection="1">
      <alignment vertical="center"/>
    </xf>
    <xf numFmtId="0" fontId="10" fillId="0" borderId="13" xfId="122" applyFont="1" applyFill="1" applyBorder="1" applyAlignment="1" applyProtection="1">
      <alignment vertical="center"/>
      <protection locked="0"/>
    </xf>
    <xf numFmtId="0" fontId="10" fillId="0" borderId="13" xfId="122" applyFont="1" applyFill="1" applyBorder="1" applyAlignment="1" applyProtection="1">
      <alignment vertical="center" wrapText="1"/>
      <protection locked="0"/>
    </xf>
    <xf numFmtId="0" fontId="9" fillId="0" borderId="15" xfId="122" applyFont="1" applyFill="1" applyBorder="1" applyAlignment="1" applyProtection="1">
      <alignment horizontal="right" vertical="center"/>
    </xf>
    <xf numFmtId="3" fontId="10" fillId="0" borderId="29" xfId="122" applyNumberFormat="1" applyFont="1" applyFill="1" applyBorder="1" applyAlignment="1" applyProtection="1">
      <alignment horizontal="right" vertical="center" wrapText="1"/>
    </xf>
    <xf numFmtId="0" fontId="9" fillId="0" borderId="27" xfId="122" applyFont="1" applyFill="1" applyBorder="1" applyAlignment="1" applyProtection="1">
      <alignment vertical="center" wrapText="1"/>
    </xf>
    <xf numFmtId="0" fontId="9" fillId="0" borderId="15" xfId="122" applyFont="1" applyFill="1" applyBorder="1" applyAlignment="1" applyProtection="1">
      <alignment vertical="center" wrapText="1"/>
    </xf>
    <xf numFmtId="170" fontId="9" fillId="0" borderId="0" xfId="122" applyNumberFormat="1" applyFont="1" applyBorder="1" applyAlignment="1" applyProtection="1">
      <alignment horizontal="right" vertical="center"/>
    </xf>
    <xf numFmtId="3" fontId="10" fillId="0" borderId="15" xfId="122" applyNumberFormat="1" applyFont="1" applyFill="1" applyBorder="1" applyAlignment="1" applyProtection="1">
      <alignment horizontal="right" vertical="center" wrapText="1"/>
    </xf>
    <xf numFmtId="170" fontId="9" fillId="0" borderId="13" xfId="122" applyNumberFormat="1" applyFont="1" applyBorder="1" applyAlignment="1" applyProtection="1">
      <alignment horizontal="right" vertical="center"/>
    </xf>
    <xf numFmtId="3" fontId="1" fillId="0" borderId="13" xfId="122" applyNumberFormat="1" applyFont="1" applyBorder="1" applyAlignment="1" applyProtection="1">
      <alignment vertical="center"/>
    </xf>
    <xf numFmtId="170" fontId="9" fillId="0" borderId="13" xfId="122" applyNumberFormat="1" applyFont="1" applyFill="1" applyBorder="1" applyAlignment="1" applyProtection="1">
      <alignment horizontal="center" vertical="center" wrapText="1"/>
    </xf>
    <xf numFmtId="0" fontId="1" fillId="0" borderId="13" xfId="122" applyFont="1" applyFill="1" applyBorder="1" applyAlignment="1" applyProtection="1">
      <alignment vertical="center"/>
      <protection locked="0"/>
    </xf>
    <xf numFmtId="165" fontId="1" fillId="29" borderId="13" xfId="122" applyNumberFormat="1" applyFont="1" applyFill="1" applyBorder="1" applyAlignment="1" applyProtection="1">
      <alignment vertical="center"/>
      <protection locked="0"/>
    </xf>
    <xf numFmtId="0" fontId="1" fillId="0" borderId="13" xfId="122" applyFont="1" applyFill="1" applyBorder="1" applyAlignment="1" applyProtection="1">
      <alignment vertical="center" wrapText="1"/>
      <protection locked="0"/>
    </xf>
    <xf numFmtId="0" fontId="9" fillId="0" borderId="21" xfId="122" applyFont="1" applyFill="1" applyBorder="1" applyAlignment="1" applyProtection="1">
      <alignment vertical="center"/>
    </xf>
    <xf numFmtId="0" fontId="9" fillId="32" borderId="26" xfId="122" applyFont="1" applyFill="1" applyBorder="1" applyAlignment="1" applyProtection="1">
      <alignment vertical="center"/>
    </xf>
    <xf numFmtId="0" fontId="9" fillId="32" borderId="15" xfId="122" applyFont="1" applyFill="1" applyBorder="1" applyAlignment="1" applyProtection="1">
      <alignment vertical="center"/>
    </xf>
    <xf numFmtId="0" fontId="9" fillId="32" borderId="15" xfId="122" applyFont="1" applyFill="1" applyBorder="1" applyAlignment="1" applyProtection="1">
      <alignment vertical="center" wrapText="1"/>
    </xf>
    <xf numFmtId="165" fontId="9" fillId="0" borderId="13" xfId="122" applyNumberFormat="1" applyFont="1" applyFill="1" applyBorder="1" applyAlignment="1" applyProtection="1">
      <alignment vertical="center"/>
    </xf>
    <xf numFmtId="0" fontId="9" fillId="0" borderId="23" xfId="0" applyFont="1" applyFill="1" applyBorder="1" applyAlignment="1" applyProtection="1">
      <alignment horizontal="center" vertical="center" wrapText="1"/>
    </xf>
    <xf numFmtId="4" fontId="9" fillId="0" borderId="13" xfId="0" applyNumberFormat="1" applyFont="1" applyFill="1" applyBorder="1" applyAlignment="1" applyProtection="1">
      <alignment horizontal="center" vertical="center" wrapText="1"/>
    </xf>
    <xf numFmtId="4" fontId="9" fillId="0" borderId="15" xfId="0" applyNumberFormat="1" applyFont="1" applyFill="1" applyBorder="1" applyAlignment="1" applyProtection="1">
      <alignment horizontal="center" vertical="center" wrapText="1"/>
    </xf>
    <xf numFmtId="4" fontId="9" fillId="0" borderId="23" xfId="0" applyNumberFormat="1"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9" fillId="0" borderId="11" xfId="0" applyNumberFormat="1" applyFont="1" applyFill="1" applyBorder="1" applyAlignment="1" applyProtection="1">
      <alignment horizontal="center" vertical="center" wrapText="1"/>
    </xf>
    <xf numFmtId="0" fontId="9" fillId="31" borderId="13" xfId="124" applyFont="1" applyFill="1" applyBorder="1" applyAlignment="1">
      <alignment horizontal="center" vertical="center"/>
    </xf>
    <xf numFmtId="8" fontId="9" fillId="31" borderId="13" xfId="123" applyNumberFormat="1" applyFont="1" applyFill="1" applyBorder="1" applyAlignment="1" applyProtection="1">
      <alignment horizontal="center" vertical="center" wrapText="1"/>
    </xf>
    <xf numFmtId="2" fontId="9" fillId="31" borderId="13" xfId="123" applyNumberFormat="1" applyFont="1" applyFill="1" applyBorder="1" applyAlignment="1" applyProtection="1">
      <alignment horizontal="center" vertical="center" wrapText="1"/>
      <protection locked="0"/>
    </xf>
    <xf numFmtId="2" fontId="9" fillId="31" borderId="23" xfId="123" applyNumberFormat="1" applyFont="1" applyFill="1" applyBorder="1" applyAlignment="1" applyProtection="1">
      <alignment horizontal="center" vertical="center" wrapText="1"/>
      <protection locked="0"/>
    </xf>
    <xf numFmtId="2" fontId="9" fillId="31" borderId="14" xfId="123" applyNumberFormat="1" applyFont="1" applyFill="1" applyBorder="1" applyAlignment="1" applyProtection="1">
      <alignment horizontal="center" vertical="center" wrapText="1"/>
      <protection locked="0"/>
    </xf>
    <xf numFmtId="0" fontId="6" fillId="0" borderId="11" xfId="123" applyFont="1" applyFill="1" applyBorder="1" applyAlignment="1" applyProtection="1">
      <alignment vertical="center"/>
      <protection locked="0"/>
    </xf>
    <xf numFmtId="0" fontId="6" fillId="0" borderId="15" xfId="123" applyFont="1" applyBorder="1" applyAlignment="1" applyProtection="1">
      <alignment horizontal="center" vertical="center"/>
      <protection locked="0"/>
    </xf>
    <xf numFmtId="0" fontId="9" fillId="31" borderId="13" xfId="0" applyFont="1" applyFill="1" applyBorder="1" applyAlignment="1" applyProtection="1">
      <alignment horizontal="center" vertical="center" wrapText="1"/>
    </xf>
    <xf numFmtId="0" fontId="9" fillId="31" borderId="23" xfId="0" applyFont="1" applyFill="1" applyBorder="1" applyAlignment="1" applyProtection="1">
      <alignment horizontal="center" vertical="center" wrapText="1"/>
    </xf>
    <xf numFmtId="4" fontId="9" fillId="31" borderId="13" xfId="0" applyNumberFormat="1" applyFont="1" applyFill="1" applyBorder="1" applyAlignment="1" applyProtection="1">
      <alignment horizontal="center" vertical="center" wrapText="1"/>
    </xf>
    <xf numFmtId="4" fontId="9" fillId="31" borderId="15" xfId="0" applyNumberFormat="1" applyFont="1" applyFill="1" applyBorder="1" applyAlignment="1" applyProtection="1">
      <alignment horizontal="center" vertical="center" wrapText="1"/>
    </xf>
    <xf numFmtId="0" fontId="9" fillId="31" borderId="25" xfId="0" applyFont="1" applyFill="1" applyBorder="1" applyAlignment="1" applyProtection="1">
      <alignment horizontal="center" vertical="center" wrapText="1"/>
    </xf>
    <xf numFmtId="0" fontId="3" fillId="0" borderId="0" xfId="121" applyFont="1" applyFill="1" applyBorder="1" applyAlignment="1" applyProtection="1">
      <alignment horizontal="left" vertical="center"/>
    </xf>
    <xf numFmtId="0" fontId="6" fillId="0" borderId="13" xfId="121" applyFont="1" applyFill="1" applyBorder="1" applyProtection="1"/>
    <xf numFmtId="44" fontId="11" fillId="0" borderId="13" xfId="142" applyFont="1" applyBorder="1" applyAlignment="1" applyProtection="1">
      <alignment horizontal="center" vertical="center"/>
    </xf>
    <xf numFmtId="0" fontId="6" fillId="0" borderId="13" xfId="121" applyFont="1" applyFill="1" applyBorder="1" applyAlignment="1" applyProtection="1">
      <alignment horizontal="centerContinuous"/>
    </xf>
    <xf numFmtId="44" fontId="11" fillId="0" borderId="11" xfId="142" applyFont="1" applyBorder="1" applyAlignment="1" applyProtection="1">
      <alignment horizontal="left" vertical="center"/>
    </xf>
    <xf numFmtId="0" fontId="6" fillId="0" borderId="27" xfId="121" applyBorder="1" applyAlignment="1" applyProtection="1">
      <alignment horizontal="left"/>
    </xf>
    <xf numFmtId="0" fontId="6" fillId="0" borderId="15" xfId="121" applyBorder="1" applyAlignment="1" applyProtection="1">
      <alignment horizontal="left"/>
    </xf>
    <xf numFmtId="0" fontId="11" fillId="0" borderId="0" xfId="121" applyFont="1" applyFill="1" applyBorder="1" applyAlignment="1" applyProtection="1"/>
    <xf numFmtId="0" fontId="6" fillId="0" borderId="0" xfId="121" applyFont="1" applyFill="1" applyBorder="1" applyAlignment="1" applyProtection="1">
      <alignment horizontal="center"/>
    </xf>
    <xf numFmtId="0" fontId="6" fillId="2" borderId="13" xfId="121" applyFont="1" applyFill="1" applyBorder="1" applyAlignment="1" applyProtection="1">
      <alignment vertical="center" wrapText="1"/>
    </xf>
    <xf numFmtId="0" fontId="6" fillId="0" borderId="16" xfId="121" applyFont="1" applyFill="1" applyBorder="1" applyAlignment="1" applyProtection="1">
      <alignment vertical="center"/>
    </xf>
    <xf numFmtId="0" fontId="6" fillId="2" borderId="13" xfId="121" applyFont="1" applyFill="1" applyBorder="1" applyAlignment="1" applyProtection="1">
      <alignment horizontal="left" vertical="center" wrapText="1"/>
    </xf>
    <xf numFmtId="0" fontId="6" fillId="2" borderId="14" xfId="121" applyFont="1" applyFill="1" applyBorder="1" applyAlignment="1" applyProtection="1">
      <alignment vertical="center" wrapText="1"/>
    </xf>
    <xf numFmtId="171" fontId="6" fillId="0" borderId="16" xfId="121" applyNumberFormat="1" applyFont="1" applyFill="1" applyBorder="1" applyAlignment="1" applyProtection="1">
      <alignment vertical="center"/>
    </xf>
    <xf numFmtId="0" fontId="6" fillId="0" borderId="16" xfId="121" applyFont="1" applyFill="1" applyBorder="1" applyAlignment="1" applyProtection="1">
      <alignment horizontal="left" vertical="center" wrapText="1"/>
    </xf>
    <xf numFmtId="0" fontId="6" fillId="0" borderId="28" xfId="121" applyFont="1" applyFill="1" applyBorder="1" applyAlignment="1" applyProtection="1">
      <alignment vertical="center"/>
    </xf>
    <xf numFmtId="0" fontId="6" fillId="0" borderId="22" xfId="121" applyFont="1" applyFill="1" applyBorder="1" applyAlignment="1" applyProtection="1">
      <alignment vertical="center"/>
    </xf>
    <xf numFmtId="0" fontId="6" fillId="0" borderId="24" xfId="121" applyFont="1" applyFill="1" applyBorder="1" applyAlignment="1" applyProtection="1">
      <alignment vertical="center"/>
    </xf>
    <xf numFmtId="0" fontId="6" fillId="0" borderId="29" xfId="121" applyFont="1" applyFill="1" applyBorder="1" applyAlignment="1" applyProtection="1">
      <alignment horizontal="left" vertical="center" wrapText="1"/>
    </xf>
    <xf numFmtId="0" fontId="11" fillId="0" borderId="0" xfId="94" applyNumberFormat="1" applyFont="1" applyFill="1" applyBorder="1" applyAlignment="1" applyProtection="1">
      <alignment horizontal="right"/>
    </xf>
    <xf numFmtId="0" fontId="6" fillId="2" borderId="13" xfId="121" applyFont="1" applyFill="1" applyBorder="1" applyAlignment="1" applyProtection="1">
      <alignment horizontal="center" vertical="center" wrapText="1"/>
    </xf>
    <xf numFmtId="0" fontId="6" fillId="2" borderId="15" xfId="121" applyFont="1" applyFill="1" applyBorder="1" applyAlignment="1" applyProtection="1">
      <alignment horizontal="center" vertical="top" wrapText="1"/>
    </xf>
    <xf numFmtId="0" fontId="6" fillId="2" borderId="13" xfId="121" applyFont="1" applyFill="1" applyBorder="1" applyAlignment="1" applyProtection="1">
      <alignment horizontal="center" vertical="top" wrapText="1"/>
    </xf>
    <xf numFmtId="0" fontId="6" fillId="0" borderId="13" xfId="121" applyFont="1" applyFill="1" applyBorder="1" applyAlignment="1" applyProtection="1">
      <alignment horizontal="center" vertical="center"/>
    </xf>
    <xf numFmtId="0" fontId="6" fillId="0" borderId="14" xfId="121" applyFont="1" applyFill="1" applyBorder="1" applyAlignment="1" applyProtection="1">
      <alignment horizontal="center" vertical="center"/>
    </xf>
    <xf numFmtId="0" fontId="6" fillId="0" borderId="13" xfId="121" applyFont="1" applyFill="1" applyBorder="1" applyAlignment="1" applyProtection="1">
      <alignment horizontal="center" vertical="center" wrapText="1"/>
    </xf>
    <xf numFmtId="168" fontId="6" fillId="0" borderId="13" xfId="94" applyNumberFormat="1" applyFont="1" applyFill="1" applyBorder="1" applyAlignment="1" applyProtection="1">
      <alignment horizontal="center" vertical="center"/>
    </xf>
    <xf numFmtId="44" fontId="11" fillId="0" borderId="28" xfId="142" applyFont="1" applyBorder="1" applyAlignment="1" applyProtection="1">
      <alignment horizontal="left" vertical="center"/>
    </xf>
    <xf numFmtId="0" fontId="4" fillId="0" borderId="28" xfId="121" applyFont="1" applyFill="1" applyBorder="1" applyAlignment="1" applyProtection="1">
      <alignment horizontal="center"/>
    </xf>
    <xf numFmtId="165" fontId="4" fillId="0" borderId="16" xfId="94" applyNumberFormat="1" applyFont="1" applyFill="1" applyBorder="1" applyAlignment="1" applyProtection="1">
      <alignment horizontal="center"/>
    </xf>
    <xf numFmtId="0" fontId="4" fillId="0" borderId="22" xfId="121" applyFont="1" applyFill="1" applyBorder="1" applyAlignment="1" applyProtection="1">
      <alignment horizontal="center"/>
    </xf>
    <xf numFmtId="165" fontId="4" fillId="0" borderId="24" xfId="94" applyNumberFormat="1" applyFont="1" applyFill="1" applyBorder="1" applyAlignment="1" applyProtection="1">
      <alignment horizontal="center"/>
    </xf>
    <xf numFmtId="165" fontId="4" fillId="0" borderId="29" xfId="94" applyNumberFormat="1" applyFont="1" applyFill="1" applyBorder="1" applyAlignment="1" applyProtection="1">
      <alignment horizontal="center"/>
    </xf>
    <xf numFmtId="0" fontId="6" fillId="0" borderId="21" xfId="121" applyFont="1" applyFill="1" applyBorder="1" applyProtection="1"/>
    <xf numFmtId="0" fontId="6" fillId="0" borderId="26" xfId="121" applyFont="1" applyFill="1" applyBorder="1" applyProtection="1"/>
    <xf numFmtId="0" fontId="13" fillId="2" borderId="25" xfId="121" applyFont="1" applyFill="1" applyBorder="1" applyAlignment="1" applyProtection="1">
      <alignment horizontal="center" vertical="top" wrapText="1"/>
    </xf>
    <xf numFmtId="0" fontId="13" fillId="2" borderId="21" xfId="121" applyFont="1" applyFill="1" applyBorder="1" applyAlignment="1" applyProtection="1">
      <alignment horizontal="center" vertical="top" wrapText="1"/>
    </xf>
    <xf numFmtId="0" fontId="13" fillId="2" borderId="26" xfId="121" applyFont="1" applyFill="1" applyBorder="1" applyAlignment="1" applyProtection="1">
      <alignment horizontal="center" vertical="top" wrapText="1"/>
    </xf>
    <xf numFmtId="0" fontId="4" fillId="2" borderId="22" xfId="121" applyFont="1" applyFill="1" applyBorder="1" applyAlignment="1" applyProtection="1">
      <alignment horizontal="center"/>
    </xf>
    <xf numFmtId="0" fontId="4" fillId="2" borderId="24" xfId="121" applyFont="1" applyFill="1" applyBorder="1" applyAlignment="1" applyProtection="1">
      <alignment horizontal="center"/>
    </xf>
    <xf numFmtId="0" fontId="4" fillId="2" borderId="24" xfId="121" quotePrefix="1" applyFont="1" applyFill="1" applyBorder="1" applyAlignment="1" applyProtection="1">
      <alignment horizontal="center"/>
    </xf>
    <xf numFmtId="0" fontId="4" fillId="2" borderId="29" xfId="121" quotePrefix="1" applyFont="1" applyFill="1" applyBorder="1" applyAlignment="1" applyProtection="1">
      <alignment horizontal="center"/>
    </xf>
    <xf numFmtId="0" fontId="60" fillId="0" borderId="0" xfId="123" applyFont="1" applyBorder="1" applyAlignment="1" applyProtection="1">
      <alignment horizontal="center"/>
      <protection locked="0"/>
    </xf>
    <xf numFmtId="0" fontId="9" fillId="0" borderId="0" xfId="123" applyFont="1" applyProtection="1">
      <protection locked="0"/>
    </xf>
    <xf numFmtId="0" fontId="9" fillId="0" borderId="0" xfId="123" applyFont="1" applyBorder="1" applyProtection="1">
      <protection locked="0"/>
    </xf>
    <xf numFmtId="0" fontId="3" fillId="0" borderId="0" xfId="0" applyFont="1" applyFill="1"/>
    <xf numFmtId="0" fontId="3" fillId="0" borderId="0" xfId="123" applyFont="1" applyFill="1" applyBorder="1" applyAlignment="1" applyProtection="1">
      <alignment vertical="center"/>
      <protection locked="0"/>
    </xf>
    <xf numFmtId="0" fontId="0" fillId="0" borderId="0" xfId="0" applyBorder="1" applyAlignment="1" applyProtection="1">
      <alignment horizontal="centerContinuous" vertical="center"/>
    </xf>
    <xf numFmtId="164" fontId="1" fillId="26" borderId="13" xfId="122" applyNumberFormat="1" applyFont="1" applyFill="1" applyBorder="1" applyAlignment="1" applyProtection="1">
      <alignment vertical="center"/>
      <protection locked="0"/>
    </xf>
    <xf numFmtId="164" fontId="1" fillId="26" borderId="13" xfId="122" applyNumberFormat="1" applyFont="1" applyFill="1" applyBorder="1" applyProtection="1">
      <protection locked="0"/>
    </xf>
    <xf numFmtId="0" fontId="1" fillId="26" borderId="13" xfId="0" applyFont="1" applyFill="1" applyBorder="1" applyProtection="1">
      <protection locked="0"/>
    </xf>
    <xf numFmtId="165" fontId="7" fillId="26" borderId="13" xfId="0" applyNumberFormat="1" applyFont="1" applyFill="1" applyBorder="1" applyProtection="1">
      <protection locked="0"/>
    </xf>
    <xf numFmtId="165" fontId="7" fillId="26" borderId="15" xfId="0" applyNumberFormat="1" applyFont="1" applyFill="1" applyBorder="1" applyProtection="1">
      <protection locked="0"/>
    </xf>
    <xf numFmtId="165" fontId="18" fillId="0" borderId="11" xfId="0" applyNumberFormat="1" applyFont="1" applyBorder="1" applyAlignment="1" applyProtection="1">
      <alignment vertical="center"/>
      <protection locked="0"/>
    </xf>
    <xf numFmtId="165" fontId="18" fillId="0" borderId="13" xfId="0" applyNumberFormat="1" applyFont="1" applyBorder="1" applyAlignment="1" applyProtection="1">
      <alignment vertical="center"/>
      <protection locked="0"/>
    </xf>
    <xf numFmtId="165" fontId="18" fillId="0" borderId="15" xfId="0" applyNumberFormat="1" applyFont="1" applyBorder="1" applyAlignment="1" applyProtection="1">
      <alignment vertical="center"/>
      <protection locked="0"/>
    </xf>
    <xf numFmtId="175" fontId="7" fillId="26" borderId="13" xfId="0" applyNumberFormat="1" applyFont="1" applyFill="1" applyBorder="1" applyProtection="1">
      <protection locked="0"/>
    </xf>
    <xf numFmtId="165" fontId="7" fillId="26" borderId="11" xfId="0" applyNumberFormat="1" applyFont="1" applyFill="1" applyBorder="1" applyProtection="1">
      <protection locked="0"/>
    </xf>
    <xf numFmtId="164" fontId="1" fillId="26" borderId="11" xfId="122" applyNumberFormat="1" applyFont="1" applyFill="1" applyBorder="1" applyAlignment="1" applyProtection="1">
      <alignment vertical="center"/>
      <protection locked="0"/>
    </xf>
    <xf numFmtId="165" fontId="1" fillId="26" borderId="13" xfId="122" applyNumberFormat="1" applyFont="1" applyFill="1" applyBorder="1" applyAlignment="1" applyProtection="1">
      <alignment horizontal="right" vertical="center"/>
      <protection locked="0"/>
    </xf>
    <xf numFmtId="165" fontId="24" fillId="0" borderId="23" xfId="121" quotePrefix="1" applyNumberFormat="1" applyFont="1" applyFill="1" applyBorder="1" applyAlignment="1" applyProtection="1">
      <alignment vertical="center"/>
    </xf>
    <xf numFmtId="165" fontId="23" fillId="0" borderId="0" xfId="121" applyNumberFormat="1" applyFont="1" applyFill="1" applyAlignment="1" applyProtection="1">
      <alignment vertical="center"/>
    </xf>
    <xf numFmtId="165" fontId="23" fillId="0" borderId="0" xfId="110" applyNumberFormat="1" applyFont="1" applyFill="1" applyBorder="1" applyAlignment="1" applyProtection="1">
      <alignment horizontal="right" vertical="center"/>
    </xf>
    <xf numFmtId="165" fontId="23" fillId="0" borderId="27" xfId="110" applyNumberFormat="1" applyFont="1" applyFill="1" applyBorder="1" applyAlignment="1" applyProtection="1">
      <alignment horizontal="right" vertical="center"/>
    </xf>
    <xf numFmtId="165" fontId="23" fillId="0" borderId="27" xfId="121" applyNumberFormat="1" applyFont="1" applyFill="1" applyBorder="1" applyAlignment="1" applyProtection="1">
      <alignment vertical="center"/>
    </xf>
    <xf numFmtId="165" fontId="23" fillId="0" borderId="16" xfId="121" applyNumberFormat="1" applyFont="1" applyFill="1" applyBorder="1" applyAlignment="1" applyProtection="1">
      <alignment vertical="center" wrapText="1"/>
    </xf>
    <xf numFmtId="165" fontId="23" fillId="0" borderId="26" xfId="110" applyNumberFormat="1" applyFont="1" applyFill="1" applyBorder="1" applyAlignment="1" applyProtection="1">
      <alignment horizontal="right" vertical="center"/>
    </xf>
    <xf numFmtId="165" fontId="23" fillId="0" borderId="29" xfId="121" applyNumberFormat="1" applyFont="1" applyFill="1" applyBorder="1" applyAlignment="1" applyProtection="1">
      <alignment vertical="center"/>
    </xf>
    <xf numFmtId="165" fontId="23" fillId="0" borderId="28" xfId="121" applyNumberFormat="1" applyFont="1" applyFill="1" applyBorder="1" applyAlignment="1" applyProtection="1">
      <alignment vertical="center" wrapText="1"/>
    </xf>
    <xf numFmtId="165" fontId="23" fillId="0" borderId="0" xfId="121" applyNumberFormat="1" applyFont="1" applyBorder="1" applyAlignment="1" applyProtection="1">
      <alignment vertical="center"/>
    </xf>
    <xf numFmtId="165" fontId="23" fillId="0" borderId="0" xfId="121" applyNumberFormat="1" applyFont="1" applyAlignment="1" applyProtection="1">
      <alignment vertical="center"/>
    </xf>
    <xf numFmtId="165" fontId="6" fillId="0" borderId="0" xfId="121" applyNumberFormat="1" applyFont="1" applyProtection="1"/>
    <xf numFmtId="165" fontId="23" fillId="0" borderId="16" xfId="110" applyNumberFormat="1" applyFont="1" applyFill="1" applyBorder="1" applyAlignment="1" applyProtection="1">
      <alignment horizontal="right" vertical="center"/>
    </xf>
    <xf numFmtId="16" fontId="1" fillId="0" borderId="13" xfId="121" applyNumberFormat="1" applyFont="1" applyFill="1" applyBorder="1" applyAlignment="1" applyProtection="1">
      <alignment horizontal="center" vertical="center"/>
    </xf>
    <xf numFmtId="0" fontId="4" fillId="0" borderId="13" xfId="120" applyFont="1" applyBorder="1" applyAlignment="1" applyProtection="1">
      <alignment horizontal="center" vertical="center" textRotation="90"/>
    </xf>
    <xf numFmtId="0" fontId="6" fillId="0" borderId="0" xfId="120" applyFont="1" applyAlignment="1" applyProtection="1">
      <alignment horizontal="center" vertical="center"/>
    </xf>
    <xf numFmtId="0" fontId="6" fillId="0" borderId="0" xfId="120" applyFont="1" applyFill="1" applyBorder="1" applyAlignment="1" applyProtection="1">
      <alignment horizontal="center" vertical="center"/>
    </xf>
    <xf numFmtId="0" fontId="6" fillId="0" borderId="0" xfId="120" applyFont="1" applyBorder="1" applyAlignment="1" applyProtection="1">
      <alignment horizontal="center" vertical="center"/>
    </xf>
    <xf numFmtId="0" fontId="4" fillId="0" borderId="16" xfId="120" applyFont="1" applyBorder="1" applyAlignment="1" applyProtection="1">
      <alignment horizontal="center" vertical="center" textRotation="90"/>
    </xf>
    <xf numFmtId="0" fontId="9" fillId="0" borderId="13" xfId="122" applyFont="1" applyFill="1" applyBorder="1" applyAlignment="1" applyProtection="1">
      <alignment horizontal="center" vertical="center" wrapText="1"/>
    </xf>
    <xf numFmtId="0" fontId="1" fillId="0" borderId="13" xfId="120" applyFont="1" applyBorder="1" applyAlignment="1" applyProtection="1">
      <alignment horizontal="left" vertical="center" wrapText="1"/>
    </xf>
    <xf numFmtId="0" fontId="1" fillId="0" borderId="13" xfId="121" applyFont="1" applyFill="1" applyBorder="1" applyAlignment="1" applyProtection="1">
      <alignment horizontal="left" vertical="center" wrapText="1"/>
    </xf>
    <xf numFmtId="0" fontId="3" fillId="31" borderId="0" xfId="0" applyFont="1" applyFill="1" applyBorder="1" applyProtection="1">
      <protection locked="0"/>
    </xf>
    <xf numFmtId="0" fontId="18" fillId="0" borderId="15" xfId="0" applyFont="1" applyFill="1" applyBorder="1" applyAlignment="1" applyProtection="1">
      <alignment horizontal="centerContinuous" vertical="center"/>
    </xf>
    <xf numFmtId="0" fontId="18" fillId="0" borderId="27" xfId="0" applyFont="1" applyFill="1" applyBorder="1" applyAlignment="1" applyProtection="1">
      <alignment horizontal="centerContinuous" vertical="center"/>
    </xf>
    <xf numFmtId="0" fontId="7" fillId="0" borderId="13" xfId="121" applyFont="1" applyFill="1" applyBorder="1" applyAlignment="1" applyProtection="1">
      <alignment vertical="center" wrapText="1"/>
    </xf>
    <xf numFmtId="0" fontId="7" fillId="0" borderId="13" xfId="121" applyFont="1" applyFill="1" applyBorder="1" applyAlignment="1" applyProtection="1">
      <alignment horizontal="left" vertical="center"/>
    </xf>
    <xf numFmtId="16" fontId="1" fillId="0" borderId="13" xfId="121" quotePrefix="1" applyNumberFormat="1" applyFont="1" applyFill="1" applyBorder="1" applyAlignment="1" applyProtection="1">
      <alignment horizontal="center" vertical="center"/>
    </xf>
    <xf numFmtId="4" fontId="10" fillId="0" borderId="17" xfId="125" applyNumberFormat="1" applyFont="1" applyFill="1" applyBorder="1" applyAlignment="1" applyProtection="1">
      <alignment vertical="top"/>
    </xf>
    <xf numFmtId="4" fontId="1" fillId="0" borderId="17" xfId="125" applyNumberFormat="1" applyFont="1" applyFill="1" applyBorder="1" applyAlignment="1" applyProtection="1">
      <alignment vertical="top" wrapText="1"/>
    </xf>
    <xf numFmtId="2" fontId="9" fillId="0" borderId="13" xfId="123" applyNumberFormat="1" applyFont="1" applyFill="1" applyBorder="1" applyAlignment="1" applyProtection="1">
      <alignment horizontal="center" vertical="center" wrapText="1"/>
    </xf>
    <xf numFmtId="4" fontId="1" fillId="0" borderId="17" xfId="104" quotePrefix="1" applyNumberFormat="1" applyFont="1" applyFill="1" applyBorder="1" applyAlignment="1" applyProtection="1">
      <alignment vertical="top" wrapText="1"/>
    </xf>
    <xf numFmtId="0" fontId="10" fillId="0" borderId="0" xfId="125" applyFont="1" applyAlignment="1">
      <alignment vertical="top"/>
    </xf>
    <xf numFmtId="0" fontId="10" fillId="0" borderId="0" xfId="125" applyFont="1" applyBorder="1" applyAlignment="1">
      <alignment vertical="top"/>
    </xf>
    <xf numFmtId="4" fontId="9" fillId="2" borderId="19" xfId="125" applyNumberFormat="1" applyFont="1" applyFill="1" applyBorder="1" applyAlignment="1" applyProtection="1">
      <alignment vertical="top"/>
    </xf>
    <xf numFmtId="4" fontId="10" fillId="27" borderId="17" xfId="125" applyNumberFormat="1" applyFont="1" applyFill="1" applyBorder="1" applyAlignment="1" applyProtection="1">
      <alignment horizontal="left" vertical="top"/>
    </xf>
    <xf numFmtId="4" fontId="1" fillId="27" borderId="17" xfId="125" applyNumberFormat="1" applyFont="1" applyFill="1" applyBorder="1" applyAlignment="1" applyProtection="1">
      <alignment horizontal="left" vertical="top"/>
    </xf>
    <xf numFmtId="4" fontId="10" fillId="27" borderId="17" xfId="125" applyNumberFormat="1" applyFont="1" applyFill="1" applyBorder="1" applyAlignment="1" applyProtection="1">
      <alignment vertical="top"/>
    </xf>
    <xf numFmtId="4" fontId="9" fillId="2" borderId="20" xfId="125" applyNumberFormat="1" applyFont="1" applyFill="1" applyBorder="1" applyAlignment="1" applyProtection="1">
      <alignment vertical="top"/>
    </xf>
    <xf numFmtId="4" fontId="9" fillId="27" borderId="20" xfId="125" applyNumberFormat="1" applyFont="1" applyFill="1" applyBorder="1" applyAlignment="1" applyProtection="1">
      <alignment vertical="top"/>
    </xf>
    <xf numFmtId="4" fontId="9" fillId="26" borderId="20" xfId="125" applyNumberFormat="1" applyFont="1" applyFill="1" applyBorder="1" applyAlignment="1" applyProtection="1">
      <alignment vertical="top"/>
      <protection locked="0"/>
    </xf>
    <xf numFmtId="0" fontId="9" fillId="0" borderId="17" xfId="0" applyFont="1" applyFill="1" applyBorder="1" applyAlignment="1" applyProtection="1">
      <alignment vertical="top" wrapText="1"/>
    </xf>
    <xf numFmtId="4" fontId="9" fillId="27" borderId="17" xfId="125" applyNumberFormat="1" applyFont="1" applyFill="1" applyBorder="1" applyAlignment="1" applyProtection="1">
      <alignment vertical="top" wrapText="1"/>
    </xf>
    <xf numFmtId="4" fontId="1" fillId="0" borderId="17" xfId="125" applyNumberFormat="1" applyFont="1" applyFill="1" applyBorder="1" applyAlignment="1" applyProtection="1">
      <alignment vertical="top"/>
    </xf>
    <xf numFmtId="4" fontId="9" fillId="0" borderId="17" xfId="125" applyNumberFormat="1" applyFont="1" applyFill="1" applyBorder="1" applyAlignment="1" applyProtection="1">
      <alignment vertical="top"/>
    </xf>
    <xf numFmtId="4" fontId="10" fillId="0" borderId="30" xfId="125" applyNumberFormat="1" applyFont="1" applyFill="1" applyBorder="1" applyAlignment="1" applyProtection="1">
      <alignment vertical="top"/>
    </xf>
    <xf numFmtId="4" fontId="20" fillId="0" borderId="17" xfId="104" quotePrefix="1" applyNumberFormat="1" applyFont="1" applyFill="1" applyBorder="1" applyAlignment="1" applyProtection="1">
      <alignment vertical="top" wrapText="1"/>
    </xf>
    <xf numFmtId="4" fontId="10" fillId="27" borderId="18" xfId="125" applyNumberFormat="1" applyFont="1" applyFill="1" applyBorder="1" applyAlignment="1" applyProtection="1">
      <alignment vertical="top"/>
    </xf>
    <xf numFmtId="4" fontId="10" fillId="27" borderId="0" xfId="125" applyNumberFormat="1" applyFont="1" applyFill="1" applyBorder="1" applyAlignment="1" applyProtection="1">
      <alignment vertical="top"/>
    </xf>
    <xf numFmtId="165" fontId="10" fillId="30" borderId="13" xfId="122" applyNumberFormat="1" applyFont="1" applyFill="1" applyBorder="1" applyProtection="1">
      <protection locked="0"/>
    </xf>
    <xf numFmtId="0" fontId="9" fillId="0" borderId="13" xfId="0" applyFont="1" applyBorder="1" applyAlignment="1">
      <alignment horizontal="right" vertical="center"/>
    </xf>
    <xf numFmtId="165" fontId="9" fillId="0" borderId="13" xfId="0" applyNumberFormat="1" applyFont="1" applyBorder="1" applyAlignment="1">
      <alignment vertical="center"/>
    </xf>
    <xf numFmtId="165" fontId="23" fillId="0" borderId="0" xfId="121" applyNumberFormat="1" applyFont="1" applyFill="1" applyBorder="1" applyAlignment="1" applyProtection="1">
      <alignment vertical="center"/>
    </xf>
    <xf numFmtId="0" fontId="18" fillId="31"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Protection="1"/>
    <xf numFmtId="165" fontId="10" fillId="0" borderId="11" xfId="122" applyNumberFormat="1" applyFont="1" applyBorder="1" applyAlignment="1" applyProtection="1">
      <alignment vertical="center"/>
    </xf>
    <xf numFmtId="0" fontId="9" fillId="0" borderId="11" xfId="120" applyFont="1" applyBorder="1" applyAlignment="1" applyProtection="1">
      <alignment horizontal="center" wrapText="1"/>
    </xf>
    <xf numFmtId="0" fontId="10" fillId="0" borderId="27" xfId="122" applyFont="1" applyBorder="1" applyProtection="1"/>
    <xf numFmtId="164" fontId="1" fillId="33" borderId="22" xfId="122" applyNumberFormat="1" applyFont="1" applyFill="1" applyBorder="1" applyAlignment="1" applyProtection="1">
      <alignment vertical="center"/>
      <protection locked="0"/>
    </xf>
    <xf numFmtId="0" fontId="10" fillId="33" borderId="24" xfId="122" applyFont="1" applyFill="1" applyBorder="1" applyProtection="1"/>
    <xf numFmtId="0" fontId="10" fillId="33" borderId="29" xfId="122" applyFont="1" applyFill="1" applyBorder="1" applyProtection="1"/>
    <xf numFmtId="164" fontId="1" fillId="33" borderId="24" xfId="122" applyNumberFormat="1" applyFont="1" applyFill="1" applyBorder="1" applyAlignment="1" applyProtection="1">
      <alignment vertical="center"/>
      <protection locked="0"/>
    </xf>
    <xf numFmtId="164" fontId="10" fillId="0" borderId="13" xfId="0" applyNumberFormat="1"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164" fontId="10" fillId="0" borderId="32" xfId="121" applyNumberFormat="1" applyFont="1" applyFill="1" applyBorder="1" applyAlignment="1" applyProtection="1">
      <alignment vertical="center"/>
    </xf>
    <xf numFmtId="165" fontId="10" fillId="26" borderId="13" xfId="0" applyNumberFormat="1" applyFont="1" applyFill="1" applyBorder="1" applyAlignment="1" applyProtection="1">
      <alignment vertical="center"/>
      <protection locked="0"/>
    </xf>
    <xf numFmtId="0" fontId="10" fillId="26" borderId="13" xfId="0" applyFont="1" applyFill="1" applyBorder="1" applyAlignment="1" applyProtection="1">
      <alignment vertical="center"/>
      <protection locked="0"/>
    </xf>
    <xf numFmtId="0" fontId="4" fillId="0" borderId="23" xfId="120" applyFont="1" applyBorder="1" applyAlignment="1" applyProtection="1">
      <alignment horizontal="center" vertical="center" textRotation="90"/>
    </xf>
    <xf numFmtId="0" fontId="4" fillId="0" borderId="32" xfId="120" applyFont="1" applyBorder="1" applyAlignment="1" applyProtection="1">
      <alignment horizontal="center" vertical="center" textRotation="90"/>
    </xf>
    <xf numFmtId="0" fontId="4" fillId="0" borderId="14" xfId="120" applyFont="1" applyBorder="1" applyAlignment="1" applyProtection="1">
      <alignment horizontal="center" vertical="center" textRotation="90"/>
    </xf>
    <xf numFmtId="0" fontId="9" fillId="0" borderId="25" xfId="122" applyFont="1" applyFill="1" applyBorder="1" applyAlignment="1" applyProtection="1">
      <alignment horizontal="center" vertical="center"/>
    </xf>
    <xf numFmtId="0" fontId="9" fillId="0" borderId="21" xfId="122" applyFont="1" applyFill="1" applyBorder="1" applyAlignment="1" applyProtection="1">
      <alignment horizontal="center" vertical="center"/>
    </xf>
    <xf numFmtId="0" fontId="9" fillId="0" borderId="0" xfId="122" applyFont="1" applyFill="1" applyBorder="1" applyAlignment="1" applyProtection="1">
      <alignment horizontal="center" vertical="center"/>
    </xf>
    <xf numFmtId="0" fontId="10" fillId="0" borderId="13" xfId="122" applyFont="1" applyFill="1" applyBorder="1" applyAlignment="1" applyProtection="1">
      <alignment horizontal="left" vertical="center" wrapText="1"/>
    </xf>
    <xf numFmtId="0" fontId="9" fillId="0" borderId="11" xfId="122" applyFont="1" applyFill="1" applyBorder="1" applyAlignment="1" applyProtection="1">
      <alignment horizontal="center" vertical="center"/>
    </xf>
    <xf numFmtId="0" fontId="9" fillId="0" borderId="15" xfId="122" applyFont="1" applyFill="1" applyBorder="1" applyAlignment="1" applyProtection="1">
      <alignment horizontal="center" vertical="center"/>
    </xf>
    <xf numFmtId="0" fontId="9" fillId="0" borderId="13" xfId="122" applyFont="1" applyFill="1" applyBorder="1" applyAlignment="1" applyProtection="1">
      <alignment horizontal="center" vertical="center" wrapText="1"/>
    </xf>
    <xf numFmtId="165" fontId="9" fillId="0" borderId="23" xfId="122" applyNumberFormat="1" applyFont="1" applyFill="1" applyBorder="1" applyAlignment="1" applyProtection="1">
      <alignment horizontal="center" vertical="center" wrapText="1"/>
    </xf>
    <xf numFmtId="165" fontId="9" fillId="0" borderId="14" xfId="122" applyNumberFormat="1" applyFont="1" applyFill="1" applyBorder="1" applyAlignment="1" applyProtection="1">
      <alignment horizontal="center" vertical="center" wrapText="1"/>
    </xf>
    <xf numFmtId="170" fontId="9" fillId="0" borderId="23" xfId="122" applyNumberFormat="1" applyFont="1" applyFill="1" applyBorder="1" applyAlignment="1" applyProtection="1">
      <alignment horizontal="center" vertical="center" wrapText="1"/>
    </xf>
    <xf numFmtId="170" fontId="9" fillId="0" borderId="14" xfId="122" applyNumberFormat="1" applyFont="1" applyFill="1" applyBorder="1" applyAlignment="1" applyProtection="1">
      <alignment horizontal="center" vertical="center" wrapText="1"/>
    </xf>
    <xf numFmtId="0" fontId="3" fillId="0" borderId="0" xfId="0" applyFont="1" applyBorder="1" applyAlignment="1">
      <alignment horizontal="left" vertical="top" wrapText="1"/>
    </xf>
    <xf numFmtId="0" fontId="4" fillId="0" borderId="11" xfId="121" applyFont="1" applyFill="1" applyBorder="1" applyAlignment="1" applyProtection="1">
      <alignment horizontal="center" vertical="center" wrapText="1"/>
    </xf>
    <xf numFmtId="0" fontId="0" fillId="0" borderId="27" xfId="0" applyBorder="1"/>
    <xf numFmtId="0" fontId="0" fillId="0" borderId="15" xfId="0" applyBorder="1"/>
    <xf numFmtId="2" fontId="21" fillId="0" borderId="11" xfId="121" applyNumberFormat="1" applyFont="1" applyFill="1" applyBorder="1" applyAlignment="1" applyProtection="1">
      <alignment horizontal="center" vertical="center"/>
    </xf>
    <xf numFmtId="0" fontId="32" fillId="0" borderId="15" xfId="0" applyFont="1" applyFill="1" applyBorder="1" applyAlignment="1">
      <alignment horizontal="center" vertical="center"/>
    </xf>
    <xf numFmtId="165" fontId="4" fillId="0" borderId="23" xfId="123" applyNumberFormat="1" applyFont="1" applyFill="1" applyBorder="1" applyAlignment="1" applyProtection="1">
      <alignment horizontal="center" vertical="center"/>
      <protection locked="0"/>
    </xf>
    <xf numFmtId="0" fontId="0" fillId="0" borderId="32" xfId="0" applyBorder="1" applyAlignment="1"/>
    <xf numFmtId="0" fontId="0" fillId="0" borderId="14" xfId="0" applyBorder="1" applyAlignment="1"/>
    <xf numFmtId="0" fontId="9" fillId="31" borderId="11" xfId="123" applyFont="1" applyFill="1" applyBorder="1" applyAlignment="1" applyProtection="1">
      <alignment horizontal="center" vertical="center"/>
      <protection locked="0"/>
    </xf>
    <xf numFmtId="0" fontId="9" fillId="31" borderId="27" xfId="0" applyFont="1" applyFill="1" applyBorder="1" applyAlignment="1">
      <alignment horizontal="center"/>
    </xf>
    <xf numFmtId="0" fontId="9" fillId="31" borderId="15" xfId="0" applyFont="1" applyFill="1" applyBorder="1" applyAlignment="1">
      <alignment horizontal="center"/>
    </xf>
    <xf numFmtId="8" fontId="9" fillId="31" borderId="11" xfId="123" applyNumberFormat="1" applyFont="1" applyFill="1" applyBorder="1" applyAlignment="1" applyProtection="1">
      <alignment horizontal="center" vertical="center" wrapText="1"/>
    </xf>
    <xf numFmtId="0" fontId="9" fillId="31" borderId="27" xfId="0" applyFont="1" applyFill="1" applyBorder="1" applyAlignment="1">
      <alignment horizontal="center" vertical="center" wrapText="1"/>
    </xf>
    <xf numFmtId="0" fontId="9" fillId="31" borderId="15" xfId="0" applyFont="1" applyFill="1" applyBorder="1" applyAlignment="1">
      <alignment horizontal="center" vertical="center" wrapText="1"/>
    </xf>
    <xf numFmtId="2" fontId="9" fillId="31" borderId="23" xfId="123" applyNumberFormat="1" applyFont="1" applyFill="1" applyBorder="1" applyAlignment="1" applyProtection="1">
      <alignment horizontal="center" vertical="center" wrapText="1"/>
      <protection locked="0"/>
    </xf>
    <xf numFmtId="0" fontId="9" fillId="31" borderId="14" xfId="0" applyFont="1" applyFill="1" applyBorder="1" applyAlignment="1"/>
    <xf numFmtId="2" fontId="9" fillId="31" borderId="11" xfId="123" applyNumberFormat="1" applyFont="1" applyFill="1" applyBorder="1" applyAlignment="1" applyProtection="1">
      <alignment horizontal="center" vertical="center" wrapText="1"/>
      <protection locked="0"/>
    </xf>
  </cellXfs>
  <cellStyles count="150">
    <cellStyle name="_Column1" xfId="1"/>
    <cellStyle name="_Column1_120319_BAB_KoPr2012_KEMA" xfId="2"/>
    <cellStyle name="_Column1_120329_EHB_KoPr_Basisjahr_ENTWURF" xfId="3"/>
    <cellStyle name="_Column1_A. Allgemeine Informationen" xfId="4"/>
    <cellStyle name="_Column1_Ausfüllhilfe" xfId="5"/>
    <cellStyle name="_Column1_kalk. EK-Verzinsung" xfId="6"/>
    <cellStyle name="_Column1_Mehrjahresvergleich" xfId="7"/>
    <cellStyle name="_Column1_SAV-Vergleich" xfId="8"/>
    <cellStyle name="_Column2" xfId="9"/>
    <cellStyle name="_Column3" xfId="10"/>
    <cellStyle name="_Column4" xfId="11"/>
    <cellStyle name="_Column4_120319_BAB_KoPr2012_KEMA" xfId="12"/>
    <cellStyle name="_Column4_120329_EHB_KoPr_Basisjahr_ENTWURF" xfId="13"/>
    <cellStyle name="_Column4_A. Allgemeine Informationen" xfId="14"/>
    <cellStyle name="_Column4_Ausfüllhilfe" xfId="15"/>
    <cellStyle name="_Column4_kalk. EK-Verzinsung" xfId="16"/>
    <cellStyle name="_Column4_Mehrjahresvergleich" xfId="17"/>
    <cellStyle name="_Column4_SAV-Vergleich" xfId="18"/>
    <cellStyle name="_Column5" xfId="19"/>
    <cellStyle name="_Column6" xfId="20"/>
    <cellStyle name="_Column7" xfId="21"/>
    <cellStyle name="_Data" xfId="22"/>
    <cellStyle name="_Data_120319_BAB_KoPr2012_KEMA" xfId="23"/>
    <cellStyle name="_Data_120319_BAB_KoPr2012_KEMA_120616_Prüfwerkzeug_2_EOG" xfId="24"/>
    <cellStyle name="_Data_120319_BAB_KoPr2012_KEMA_130911_Zusatzdaten" xfId="25"/>
    <cellStyle name="_Data_120319_BAB_KoPr2012_KEMA_VNBErhebungsbogenKostenprfg2012_2xls" xfId="26"/>
    <cellStyle name="_Header" xfId="27"/>
    <cellStyle name="_Row1" xfId="28"/>
    <cellStyle name="_Row1_120319_BAB_KoPr2012_KEMA" xfId="29"/>
    <cellStyle name="_Row1_120329_EHB_KoPr_Basisjahr_ENTWURF" xfId="30"/>
    <cellStyle name="_Row1_A. Allgemeine Informationen" xfId="31"/>
    <cellStyle name="_Row1_Ausfüllhilfe" xfId="32"/>
    <cellStyle name="_Row1_kalk. EK-Verzinsung" xfId="33"/>
    <cellStyle name="_Row1_Mehrjahresvergleich" xfId="34"/>
    <cellStyle name="_Row1_SAV-Vergleich" xfId="35"/>
    <cellStyle name="_Row2" xfId="36"/>
    <cellStyle name="_Row3" xfId="37"/>
    <cellStyle name="_Row4" xfId="38"/>
    <cellStyle name="_Row5" xfId="39"/>
    <cellStyle name="_Row6" xfId="40"/>
    <cellStyle name="_Row7" xfId="41"/>
    <cellStyle name="20 % - Akzent1" xfId="42" builtinId="30" customBuiltin="1"/>
    <cellStyle name="20 % - Akzent2" xfId="43" builtinId="34" customBuiltin="1"/>
    <cellStyle name="20 % - Akzent3" xfId="44" builtinId="38" customBuiltin="1"/>
    <cellStyle name="20 % - Akzent4" xfId="45" builtinId="42" customBuiltin="1"/>
    <cellStyle name="20 % - Akzent5" xfId="46" builtinId="46" customBuiltin="1"/>
    <cellStyle name="20 % - Akzent6" xfId="47" builtinId="50" customBuiltin="1"/>
    <cellStyle name="20% - Akzent1" xfId="48"/>
    <cellStyle name="20% - Akzent2" xfId="49"/>
    <cellStyle name="20% - Akzent3" xfId="50"/>
    <cellStyle name="20% - Akzent4" xfId="51"/>
    <cellStyle name="20% - Akzent5" xfId="52"/>
    <cellStyle name="20% - Akzent6" xfId="53"/>
    <cellStyle name="40 % - Akzent1" xfId="54" builtinId="31" customBuiltin="1"/>
    <cellStyle name="40 % - Akzent2" xfId="55" builtinId="35" customBuiltin="1"/>
    <cellStyle name="40 % - Akzent3" xfId="56" builtinId="39" customBuiltin="1"/>
    <cellStyle name="40 % - Akzent4" xfId="57" builtinId="43" customBuiltin="1"/>
    <cellStyle name="40 % - Akzent5" xfId="58" builtinId="47" customBuiltin="1"/>
    <cellStyle name="40 % - Akzent6" xfId="59" builtinId="51" customBuiltin="1"/>
    <cellStyle name="40% - Akzent1" xfId="60"/>
    <cellStyle name="40% - Akzent2" xfId="61"/>
    <cellStyle name="40% - Akzent3" xfId="62"/>
    <cellStyle name="40% - Akzent4" xfId="63"/>
    <cellStyle name="40% - Akzent5" xfId="64"/>
    <cellStyle name="40% - Akzent6" xfId="65"/>
    <cellStyle name="60 % - Akzent1" xfId="66" builtinId="32" customBuiltin="1"/>
    <cellStyle name="60 % - Akzent2" xfId="67" builtinId="36" customBuiltin="1"/>
    <cellStyle name="60 % - Akzent3" xfId="68" builtinId="40" customBuiltin="1"/>
    <cellStyle name="60 % - Akzent4" xfId="69" builtinId="44" customBuiltin="1"/>
    <cellStyle name="60 % - Akzent5" xfId="70" builtinId="48" customBuiltin="1"/>
    <cellStyle name="60 % - Akzent6" xfId="71" builtinId="52" customBuiltin="1"/>
    <cellStyle name="60% - Akzent1" xfId="72"/>
    <cellStyle name="60% - Akzent2" xfId="73"/>
    <cellStyle name="60% - Akzent3" xfId="74"/>
    <cellStyle name="60% - Akzent4" xfId="75"/>
    <cellStyle name="60% - Akzent5" xfId="76"/>
    <cellStyle name="60% - Akzent6" xfId="77"/>
    <cellStyle name="Akzent1" xfId="78" builtinId="29" customBuiltin="1"/>
    <cellStyle name="Akzent1 2" xfId="79"/>
    <cellStyle name="Akzent2" xfId="80" builtinId="33" customBuiltin="1"/>
    <cellStyle name="Akzent2 2" xfId="81"/>
    <cellStyle name="Akzent3" xfId="82" builtinId="37" customBuiltin="1"/>
    <cellStyle name="Akzent3 2" xfId="83"/>
    <cellStyle name="Akzent4" xfId="84" builtinId="41" customBuiltin="1"/>
    <cellStyle name="Akzent4 2" xfId="85"/>
    <cellStyle name="Akzent5" xfId="86" builtinId="45" customBuiltin="1"/>
    <cellStyle name="Akzent5 2" xfId="87"/>
    <cellStyle name="Akzent6" xfId="88" builtinId="49" customBuiltin="1"/>
    <cellStyle name="Akzent6 2" xfId="89"/>
    <cellStyle name="Ausgabe" xfId="90" builtinId="21" customBuiltin="1"/>
    <cellStyle name="Ausgabe 2" xfId="91"/>
    <cellStyle name="Berechnung" xfId="92" builtinId="22" customBuiltin="1"/>
    <cellStyle name="Berechnung 2" xfId="93"/>
    <cellStyle name="Dezimal_090930_EOt_NB-Tool" xfId="94"/>
    <cellStyle name="Eingabe" xfId="95" builtinId="20" customBuiltin="1"/>
    <cellStyle name="Eingabe 2" xfId="96"/>
    <cellStyle name="Ergebnis" xfId="97" builtinId="25" customBuiltin="1"/>
    <cellStyle name="Ergebnis 2" xfId="98"/>
    <cellStyle name="Erklärender Text" xfId="99" builtinId="53" customBuiltin="1"/>
    <cellStyle name="Erklärender Text 2" xfId="100"/>
    <cellStyle name="Euro" xfId="101"/>
    <cellStyle name="Euro 2" xfId="149"/>
    <cellStyle name="Gut" xfId="102" builtinId="26" customBuiltin="1"/>
    <cellStyle name="Gut 2" xfId="103"/>
    <cellStyle name="Komma 2" xfId="148"/>
    <cellStyle name="Link" xfId="104" builtinId="8"/>
    <cellStyle name="Neutral" xfId="105" builtinId="28" customBuiltin="1"/>
    <cellStyle name="Neutral 2" xfId="106"/>
    <cellStyle name="Normal_erfassungsmatrix 04" xfId="107"/>
    <cellStyle name="Notiz" xfId="108" builtinId="10" customBuiltin="1"/>
    <cellStyle name="Notiz 2" xfId="109"/>
    <cellStyle name="Prozent" xfId="110" builtinId="5"/>
    <cellStyle name="Prozent 2" xfId="111"/>
    <cellStyle name="Prozent 3" xfId="112"/>
    <cellStyle name="Schlecht" xfId="113" builtinId="27" customBuiltin="1"/>
    <cellStyle name="Schlecht 2" xfId="114"/>
    <cellStyle name="Standard" xfId="0" builtinId="0"/>
    <cellStyle name="Standard 2" xfId="115"/>
    <cellStyle name="Standard 2 2" xfId="116"/>
    <cellStyle name="Standard 2_EHB_KoPr_I" xfId="117"/>
    <cellStyle name="Standard 3" xfId="118"/>
    <cellStyle name="Standard 4" xfId="119"/>
    <cellStyle name="Standard 5" xfId="147"/>
    <cellStyle name="Standard_081022_Meldungen_§_28_ARegV" xfId="120"/>
    <cellStyle name="Standard_090930_EOt_NB-Tool" xfId="121"/>
    <cellStyle name="Standard_14572" xfId="122"/>
    <cellStyle name="Standard_EHBAbgebenderNBStrom_xls" xfId="123"/>
    <cellStyle name="Standard_Kopie von Blanko_Verprobung_II_Runde Preisblatt MPr" xfId="124"/>
    <cellStyle name="Standard_PÜS_2008" xfId="125"/>
    <cellStyle name="Überschrift" xfId="126" builtinId="15" customBuiltin="1"/>
    <cellStyle name="Überschrift 1" xfId="127" builtinId="16" customBuiltin="1"/>
    <cellStyle name="Überschrift 1 2" xfId="128"/>
    <cellStyle name="Überschrift 2" xfId="129" builtinId="17" customBuiltin="1"/>
    <cellStyle name="Überschrift 2 2" xfId="130"/>
    <cellStyle name="Überschrift 3" xfId="131" builtinId="18" customBuiltin="1"/>
    <cellStyle name="Überschrift 3 2" xfId="132"/>
    <cellStyle name="Überschrift 4" xfId="133" builtinId="19" customBuiltin="1"/>
    <cellStyle name="Überschrift 4 2" xfId="134"/>
    <cellStyle name="Überschrift 5" xfId="135"/>
    <cellStyle name="Undefiniert" xfId="136"/>
    <cellStyle name="Verknüpfte Zelle" xfId="137" builtinId="24" customBuiltin="1"/>
    <cellStyle name="Verknüpfte Zelle 2" xfId="138"/>
    <cellStyle name="Währung 2" xfId="139"/>
    <cellStyle name="Währung 3" xfId="140"/>
    <cellStyle name="Währung 4" xfId="141"/>
    <cellStyle name="Währung_090930_EOt_NB-Tool" xfId="142"/>
    <cellStyle name="Warnender Text" xfId="143" builtinId="11" customBuiltin="1"/>
    <cellStyle name="Warnender Text 2" xfId="144"/>
    <cellStyle name="Zelle überprüfen" xfId="145" builtinId="23" customBuiltin="1"/>
    <cellStyle name="Zelle überprüfen 2" xfId="146"/>
  </cellStyles>
  <dxfs count="8">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Ausfüllhilfe"/>
  <dimension ref="A1:C144"/>
  <sheetViews>
    <sheetView showGridLines="0" zoomScale="85" zoomScaleNormal="85" workbookViewId="0">
      <selection activeCell="H130" sqref="H130"/>
    </sheetView>
  </sheetViews>
  <sheetFormatPr baseColWidth="10" defaultColWidth="10" defaultRowHeight="14.25" x14ac:dyDescent="0.2"/>
  <cols>
    <col min="1" max="1" width="3.25" style="43" customWidth="1"/>
    <col min="2" max="2" width="149.375" style="639" customWidth="1"/>
    <col min="3" max="3" width="2.75" style="43" customWidth="1"/>
    <col min="4" max="16384" width="10" style="43"/>
  </cols>
  <sheetData>
    <row r="1" spans="1:3" ht="9" customHeight="1" x14ac:dyDescent="0.2"/>
    <row r="2" spans="1:3" ht="15" thickBot="1" x14ac:dyDescent="0.25">
      <c r="A2" s="424"/>
      <c r="B2" s="640"/>
      <c r="C2" s="424"/>
    </row>
    <row r="3" spans="1:3" s="41" customFormat="1" ht="20.25" customHeight="1" x14ac:dyDescent="0.2">
      <c r="B3" s="641" t="s">
        <v>60</v>
      </c>
      <c r="C3" s="42"/>
    </row>
    <row r="4" spans="1:3" s="41" customFormat="1" x14ac:dyDescent="0.2">
      <c r="B4" s="642" t="s">
        <v>61</v>
      </c>
      <c r="C4" s="42"/>
    </row>
    <row r="5" spans="1:3" s="41" customFormat="1" x14ac:dyDescent="0.2">
      <c r="B5" s="642" t="s">
        <v>200</v>
      </c>
      <c r="C5" s="42"/>
    </row>
    <row r="6" spans="1:3" s="41" customFormat="1" x14ac:dyDescent="0.2">
      <c r="B6" s="642" t="s">
        <v>223</v>
      </c>
      <c r="C6" s="42"/>
    </row>
    <row r="7" spans="1:3" s="41" customFormat="1" x14ac:dyDescent="0.2">
      <c r="B7" s="642" t="s">
        <v>203</v>
      </c>
      <c r="C7" s="42"/>
    </row>
    <row r="8" spans="1:3" s="41" customFormat="1" x14ac:dyDescent="0.2">
      <c r="B8" s="642" t="s">
        <v>125</v>
      </c>
      <c r="C8" s="42"/>
    </row>
    <row r="9" spans="1:3" s="41" customFormat="1" x14ac:dyDescent="0.2">
      <c r="B9" s="643" t="s">
        <v>436</v>
      </c>
      <c r="C9" s="42"/>
    </row>
    <row r="10" spans="1:3" s="41" customFormat="1" x14ac:dyDescent="0.2">
      <c r="B10" s="642" t="s">
        <v>201</v>
      </c>
      <c r="C10" s="42"/>
    </row>
    <row r="11" spans="1:3" s="41" customFormat="1" x14ac:dyDescent="0.2">
      <c r="B11" s="642" t="s">
        <v>204</v>
      </c>
      <c r="C11" s="42"/>
    </row>
    <row r="12" spans="1:3" s="41" customFormat="1" x14ac:dyDescent="0.2">
      <c r="B12" s="642" t="s">
        <v>393</v>
      </c>
      <c r="C12" s="42"/>
    </row>
    <row r="13" spans="1:3" s="41" customFormat="1" x14ac:dyDescent="0.2">
      <c r="B13" s="642" t="s">
        <v>394</v>
      </c>
      <c r="C13" s="42"/>
    </row>
    <row r="14" spans="1:3" s="41" customFormat="1" x14ac:dyDescent="0.2">
      <c r="B14" s="642" t="s">
        <v>395</v>
      </c>
      <c r="C14" s="42"/>
    </row>
    <row r="15" spans="1:3" s="41" customFormat="1" x14ac:dyDescent="0.2">
      <c r="B15" s="642" t="s">
        <v>202</v>
      </c>
      <c r="C15" s="42"/>
    </row>
    <row r="16" spans="1:3" s="41" customFormat="1" x14ac:dyDescent="0.2">
      <c r="B16" s="643" t="s">
        <v>499</v>
      </c>
      <c r="C16" s="42"/>
    </row>
    <row r="17" spans="1:3" s="41" customFormat="1" x14ac:dyDescent="0.2">
      <c r="B17" s="642" t="s">
        <v>242</v>
      </c>
      <c r="C17" s="42"/>
    </row>
    <row r="18" spans="1:3" x14ac:dyDescent="0.2">
      <c r="A18" s="424"/>
      <c r="B18" s="642" t="s">
        <v>93</v>
      </c>
      <c r="C18" s="424"/>
    </row>
    <row r="19" spans="1:3" s="41" customFormat="1" x14ac:dyDescent="0.2">
      <c r="B19" s="642" t="s">
        <v>79</v>
      </c>
      <c r="C19" s="42"/>
    </row>
    <row r="20" spans="1:3" s="41" customFormat="1" x14ac:dyDescent="0.2">
      <c r="B20" s="642" t="s">
        <v>80</v>
      </c>
      <c r="C20" s="42"/>
    </row>
    <row r="21" spans="1:3" s="41" customFormat="1" x14ac:dyDescent="0.2">
      <c r="B21" s="642" t="s">
        <v>265</v>
      </c>
      <c r="C21" s="42"/>
    </row>
    <row r="22" spans="1:3" s="41" customFormat="1" x14ac:dyDescent="0.2">
      <c r="B22" s="642" t="s">
        <v>18</v>
      </c>
      <c r="C22" s="42"/>
    </row>
    <row r="23" spans="1:3" s="41" customFormat="1" x14ac:dyDescent="0.2">
      <c r="B23" s="644"/>
      <c r="C23" s="42"/>
    </row>
    <row r="24" spans="1:3" s="41" customFormat="1" ht="20.100000000000001" customHeight="1" x14ac:dyDescent="0.2">
      <c r="B24" s="645" t="s">
        <v>62</v>
      </c>
      <c r="C24" s="42"/>
    </row>
    <row r="25" spans="1:3" s="41" customFormat="1" x14ac:dyDescent="0.2">
      <c r="B25" s="644" t="s">
        <v>141</v>
      </c>
      <c r="C25" s="42"/>
    </row>
    <row r="26" spans="1:3" s="41" customFormat="1" ht="21" customHeight="1" x14ac:dyDescent="0.2">
      <c r="B26" s="644" t="s">
        <v>56</v>
      </c>
      <c r="C26" s="42"/>
    </row>
    <row r="27" spans="1:3" s="41" customFormat="1" x14ac:dyDescent="0.2">
      <c r="B27" s="644"/>
      <c r="C27" s="42"/>
    </row>
    <row r="28" spans="1:3" s="41" customFormat="1" ht="15" x14ac:dyDescent="0.2">
      <c r="B28" s="646" t="s">
        <v>211</v>
      </c>
      <c r="C28" s="42"/>
    </row>
    <row r="29" spans="1:3" s="41" customFormat="1" ht="15" x14ac:dyDescent="0.2">
      <c r="B29" s="647" t="s">
        <v>57</v>
      </c>
      <c r="C29" s="42"/>
    </row>
    <row r="30" spans="1:3" s="41" customFormat="1" x14ac:dyDescent="0.2">
      <c r="B30" s="644"/>
      <c r="C30" s="42"/>
    </row>
    <row r="31" spans="1:3" s="41" customFormat="1" ht="20.100000000000001" customHeight="1" x14ac:dyDescent="0.2">
      <c r="B31" s="645" t="s">
        <v>61</v>
      </c>
      <c r="C31" s="42"/>
    </row>
    <row r="32" spans="1:3" s="42" customFormat="1" ht="35.1" customHeight="1" x14ac:dyDescent="0.2">
      <c r="B32" s="47" t="s">
        <v>19</v>
      </c>
    </row>
    <row r="33" spans="1:3" s="42" customFormat="1" ht="35.1" customHeight="1" x14ac:dyDescent="0.2">
      <c r="B33" s="47" t="s">
        <v>20</v>
      </c>
    </row>
    <row r="34" spans="1:3" s="42" customFormat="1" ht="35.1" customHeight="1" x14ac:dyDescent="0.2">
      <c r="B34" s="47" t="s">
        <v>21</v>
      </c>
    </row>
    <row r="35" spans="1:3" s="42" customFormat="1" ht="35.1" customHeight="1" x14ac:dyDescent="0.2">
      <c r="B35" s="47" t="s">
        <v>45</v>
      </c>
    </row>
    <row r="36" spans="1:3" s="42" customFormat="1" ht="35.1" customHeight="1" x14ac:dyDescent="0.2">
      <c r="B36" s="48" t="s">
        <v>227</v>
      </c>
    </row>
    <row r="37" spans="1:3" s="42" customFormat="1" ht="35.1" customHeight="1" x14ac:dyDescent="0.2">
      <c r="B37" s="48" t="s">
        <v>22</v>
      </c>
    </row>
    <row r="38" spans="1:3" s="42" customFormat="1" ht="35.1" customHeight="1" x14ac:dyDescent="0.2">
      <c r="B38" s="648" t="s">
        <v>91</v>
      </c>
    </row>
    <row r="39" spans="1:3" s="42" customFormat="1" ht="35.1" customHeight="1" x14ac:dyDescent="0.2">
      <c r="B39" s="648" t="s">
        <v>142</v>
      </c>
    </row>
    <row r="40" spans="1:3" s="42" customFormat="1" ht="45" customHeight="1" x14ac:dyDescent="0.2">
      <c r="B40" s="648" t="s">
        <v>135</v>
      </c>
    </row>
    <row r="41" spans="1:3" s="42" customFormat="1" x14ac:dyDescent="0.2">
      <c r="B41" s="644"/>
    </row>
    <row r="42" spans="1:3" ht="20.100000000000001" customHeight="1" x14ac:dyDescent="0.2">
      <c r="A42" s="424"/>
      <c r="B42" s="645" t="s">
        <v>200</v>
      </c>
      <c r="C42" s="42"/>
    </row>
    <row r="43" spans="1:3" ht="68.25" customHeight="1" x14ac:dyDescent="0.2">
      <c r="A43" s="424"/>
      <c r="B43" s="274" t="s">
        <v>81</v>
      </c>
      <c r="C43" s="42"/>
    </row>
    <row r="44" spans="1:3" ht="10.5" customHeight="1" x14ac:dyDescent="0.2">
      <c r="A44" s="424"/>
      <c r="B44" s="644"/>
      <c r="C44" s="42"/>
    </row>
    <row r="45" spans="1:3" ht="29.25" x14ac:dyDescent="0.2">
      <c r="A45" s="424"/>
      <c r="B45" s="649" t="s">
        <v>23</v>
      </c>
      <c r="C45" s="42"/>
    </row>
    <row r="46" spans="1:3" s="125" customFormat="1" ht="15" x14ac:dyDescent="0.2">
      <c r="A46" s="425"/>
      <c r="B46" s="127"/>
      <c r="C46" s="41"/>
    </row>
    <row r="47" spans="1:3" ht="20.100000000000001" customHeight="1" x14ac:dyDescent="0.2">
      <c r="A47" s="424"/>
      <c r="B47" s="645" t="s">
        <v>223</v>
      </c>
      <c r="C47" s="42"/>
    </row>
    <row r="48" spans="1:3" s="126" customFormat="1" ht="39.950000000000003" customHeight="1" x14ac:dyDescent="0.2">
      <c r="A48" s="426"/>
      <c r="B48" s="127" t="s">
        <v>495</v>
      </c>
      <c r="C48" s="427"/>
    </row>
    <row r="49" spans="1:3" s="126" customFormat="1" ht="50.1" customHeight="1" x14ac:dyDescent="0.2">
      <c r="A49" s="426"/>
      <c r="B49" s="127" t="s">
        <v>228</v>
      </c>
      <c r="C49" s="427"/>
    </row>
    <row r="50" spans="1:3" s="126" customFormat="1" ht="40.5" customHeight="1" x14ac:dyDescent="0.2">
      <c r="A50" s="426"/>
      <c r="B50" s="127" t="s">
        <v>502</v>
      </c>
      <c r="C50" s="427"/>
    </row>
    <row r="51" spans="1:3" s="126" customFormat="1" ht="39.950000000000003" customHeight="1" x14ac:dyDescent="0.2">
      <c r="A51" s="426"/>
      <c r="B51" s="127" t="s">
        <v>229</v>
      </c>
      <c r="C51" s="427"/>
    </row>
    <row r="52" spans="1:3" s="126" customFormat="1" ht="39.950000000000003" customHeight="1" x14ac:dyDescent="0.2">
      <c r="A52" s="426"/>
      <c r="B52" s="127" t="s">
        <v>230</v>
      </c>
      <c r="C52" s="427"/>
    </row>
    <row r="53" spans="1:3" s="126" customFormat="1" ht="50.1" customHeight="1" x14ac:dyDescent="0.2">
      <c r="A53" s="426"/>
      <c r="B53" s="127" t="s">
        <v>26</v>
      </c>
      <c r="C53" s="427"/>
    </row>
    <row r="54" spans="1:3" s="126" customFormat="1" ht="39.950000000000003" customHeight="1" x14ac:dyDescent="0.2">
      <c r="A54" s="426"/>
      <c r="B54" s="127" t="s">
        <v>231</v>
      </c>
      <c r="C54" s="427"/>
    </row>
    <row r="55" spans="1:3" s="126" customFormat="1" ht="39.950000000000003" customHeight="1" x14ac:dyDescent="0.2">
      <c r="A55" s="426"/>
      <c r="B55" s="127" t="s">
        <v>27</v>
      </c>
      <c r="C55" s="427"/>
    </row>
    <row r="56" spans="1:3" s="126" customFormat="1" ht="29.25" x14ac:dyDescent="0.2">
      <c r="A56" s="426"/>
      <c r="B56" s="127" t="s">
        <v>28</v>
      </c>
      <c r="C56" s="427"/>
    </row>
    <row r="57" spans="1:3" s="126" customFormat="1" ht="15" x14ac:dyDescent="0.2">
      <c r="A57" s="426"/>
      <c r="B57" s="127"/>
      <c r="C57" s="427"/>
    </row>
    <row r="58" spans="1:3" ht="20.100000000000001" customHeight="1" x14ac:dyDescent="0.2">
      <c r="A58" s="424"/>
      <c r="B58" s="645" t="s">
        <v>203</v>
      </c>
      <c r="C58" s="42"/>
    </row>
    <row r="59" spans="1:3" x14ac:dyDescent="0.2">
      <c r="A59" s="424"/>
      <c r="B59" s="635" t="s">
        <v>213</v>
      </c>
      <c r="C59" s="42"/>
    </row>
    <row r="60" spans="1:3" x14ac:dyDescent="0.2">
      <c r="A60" s="424"/>
      <c r="B60" s="635"/>
      <c r="C60" s="42"/>
    </row>
    <row r="61" spans="1:3" ht="43.5" x14ac:dyDescent="0.2">
      <c r="A61" s="424"/>
      <c r="B61" s="127" t="s">
        <v>197</v>
      </c>
      <c r="C61" s="42"/>
    </row>
    <row r="62" spans="1:3" ht="33" customHeight="1" x14ac:dyDescent="0.2">
      <c r="A62" s="424"/>
      <c r="B62" s="127" t="s">
        <v>137</v>
      </c>
      <c r="C62" s="42"/>
    </row>
    <row r="63" spans="1:3" ht="33.75" customHeight="1" x14ac:dyDescent="0.2">
      <c r="A63" s="424"/>
      <c r="B63" s="127" t="s">
        <v>138</v>
      </c>
      <c r="C63" s="42"/>
    </row>
    <row r="64" spans="1:3" s="126" customFormat="1" ht="15" x14ac:dyDescent="0.2">
      <c r="A64" s="426"/>
      <c r="B64" s="127"/>
      <c r="C64" s="427"/>
    </row>
    <row r="65" spans="1:3" s="126" customFormat="1" ht="20.100000000000001" customHeight="1" x14ac:dyDescent="0.2">
      <c r="A65" s="426"/>
      <c r="B65" s="645" t="s">
        <v>125</v>
      </c>
      <c r="C65" s="427"/>
    </row>
    <row r="66" spans="1:3" s="126" customFormat="1" ht="28.5" x14ac:dyDescent="0.2">
      <c r="A66" s="426"/>
      <c r="B66" s="636" t="s">
        <v>323</v>
      </c>
      <c r="C66" s="427"/>
    </row>
    <row r="67" spans="1:3" s="126" customFormat="1" x14ac:dyDescent="0.2">
      <c r="A67" s="426"/>
      <c r="B67" s="650"/>
      <c r="C67" s="427"/>
    </row>
    <row r="68" spans="1:3" s="126" customFormat="1" ht="45" customHeight="1" x14ac:dyDescent="0.2">
      <c r="A68" s="426"/>
      <c r="B68" s="181" t="s">
        <v>324</v>
      </c>
      <c r="C68" s="427"/>
    </row>
    <row r="69" spans="1:3" s="126" customFormat="1" ht="53.25" customHeight="1" x14ac:dyDescent="0.2">
      <c r="A69" s="426"/>
      <c r="B69" s="181" t="s">
        <v>327</v>
      </c>
      <c r="C69" s="427"/>
    </row>
    <row r="70" spans="1:3" s="126" customFormat="1" ht="60" customHeight="1" x14ac:dyDescent="0.2">
      <c r="A70" s="426"/>
      <c r="B70" s="181" t="s">
        <v>66</v>
      </c>
      <c r="C70" s="427"/>
    </row>
    <row r="71" spans="1:3" s="126" customFormat="1" ht="60" customHeight="1" x14ac:dyDescent="0.2">
      <c r="A71" s="426"/>
      <c r="B71" s="181" t="s">
        <v>4</v>
      </c>
      <c r="C71" s="427"/>
    </row>
    <row r="72" spans="1:3" s="126" customFormat="1" ht="60" customHeight="1" x14ac:dyDescent="0.2">
      <c r="A72" s="426"/>
      <c r="B72" s="181" t="s">
        <v>5</v>
      </c>
      <c r="C72" s="427"/>
    </row>
    <row r="73" spans="1:3" s="126" customFormat="1" ht="45" customHeight="1" x14ac:dyDescent="0.2">
      <c r="A73" s="426"/>
      <c r="B73" s="181" t="s">
        <v>39</v>
      </c>
      <c r="C73" s="427"/>
    </row>
    <row r="74" spans="1:3" s="126" customFormat="1" ht="45" customHeight="1" x14ac:dyDescent="0.2">
      <c r="A74" s="426"/>
      <c r="B74" s="181" t="s">
        <v>40</v>
      </c>
      <c r="C74" s="427"/>
    </row>
    <row r="75" spans="1:3" s="126" customFormat="1" ht="75" customHeight="1" x14ac:dyDescent="0.2">
      <c r="A75" s="426"/>
      <c r="B75" s="181" t="s">
        <v>41</v>
      </c>
      <c r="C75" s="427"/>
    </row>
    <row r="76" spans="1:3" s="126" customFormat="1" ht="29.25" x14ac:dyDescent="0.2">
      <c r="A76" s="426"/>
      <c r="B76" s="181" t="s">
        <v>42</v>
      </c>
      <c r="C76" s="427"/>
    </row>
    <row r="77" spans="1:3" x14ac:dyDescent="0.2">
      <c r="A77" s="424"/>
      <c r="B77" s="644"/>
      <c r="C77" s="42"/>
    </row>
    <row r="78" spans="1:3" s="126" customFormat="1" ht="20.100000000000001" customHeight="1" x14ac:dyDescent="0.2">
      <c r="A78" s="426"/>
      <c r="B78" s="645" t="s">
        <v>436</v>
      </c>
      <c r="C78" s="427"/>
    </row>
    <row r="79" spans="1:3" ht="28.5" customHeight="1" x14ac:dyDescent="0.2">
      <c r="A79" s="424"/>
      <c r="B79" s="636" t="s">
        <v>461</v>
      </c>
      <c r="C79" s="42"/>
    </row>
    <row r="80" spans="1:3" s="126" customFormat="1" ht="35.1" customHeight="1" x14ac:dyDescent="0.2">
      <c r="A80" s="426"/>
      <c r="B80" s="127" t="s">
        <v>437</v>
      </c>
      <c r="C80" s="427"/>
    </row>
    <row r="81" spans="1:3" s="126" customFormat="1" ht="45" customHeight="1" x14ac:dyDescent="0.2">
      <c r="A81" s="426"/>
      <c r="B81" s="127" t="s">
        <v>460</v>
      </c>
      <c r="C81" s="427"/>
    </row>
    <row r="82" spans="1:3" s="126" customFormat="1" ht="35.1" customHeight="1" x14ac:dyDescent="0.2">
      <c r="A82" s="426"/>
      <c r="B82" s="127" t="s">
        <v>462</v>
      </c>
      <c r="C82" s="427"/>
    </row>
    <row r="83" spans="1:3" x14ac:dyDescent="0.2">
      <c r="A83" s="424"/>
      <c r="B83" s="644"/>
      <c r="C83" s="42"/>
    </row>
    <row r="84" spans="1:3" s="40" customFormat="1" ht="20.100000000000001" customHeight="1" x14ac:dyDescent="0.2">
      <c r="A84" s="42"/>
      <c r="B84" s="645" t="s">
        <v>201</v>
      </c>
      <c r="C84" s="42"/>
    </row>
    <row r="85" spans="1:3" s="44" customFormat="1" x14ac:dyDescent="0.2">
      <c r="A85" s="41"/>
      <c r="B85" s="635" t="s">
        <v>198</v>
      </c>
      <c r="C85" s="41"/>
    </row>
    <row r="86" spans="1:3" s="44" customFormat="1" ht="15" x14ac:dyDescent="0.2">
      <c r="A86" s="41"/>
      <c r="B86" s="651"/>
      <c r="C86" s="41"/>
    </row>
    <row r="87" spans="1:3" s="44" customFormat="1" ht="29.25" x14ac:dyDescent="0.2">
      <c r="A87" s="41"/>
      <c r="B87" s="127" t="s">
        <v>139</v>
      </c>
      <c r="C87" s="41"/>
    </row>
    <row r="88" spans="1:3" s="44" customFormat="1" ht="36" customHeight="1" x14ac:dyDescent="0.2">
      <c r="A88" s="41"/>
      <c r="B88" s="127" t="s">
        <v>140</v>
      </c>
      <c r="C88" s="41"/>
    </row>
    <row r="89" spans="1:3" s="44" customFormat="1" ht="36" customHeight="1" x14ac:dyDescent="0.2">
      <c r="A89" s="41"/>
      <c r="B89" s="127" t="s">
        <v>328</v>
      </c>
      <c r="C89" s="41"/>
    </row>
    <row r="90" spans="1:3" s="44" customFormat="1" ht="15" x14ac:dyDescent="0.2">
      <c r="A90" s="41"/>
      <c r="B90" s="651"/>
      <c r="C90" s="41"/>
    </row>
    <row r="91" spans="1:3" s="44" customFormat="1" ht="20.100000000000001" customHeight="1" x14ac:dyDescent="0.2">
      <c r="A91" s="41"/>
      <c r="B91" s="645" t="s">
        <v>204</v>
      </c>
      <c r="C91" s="41"/>
    </row>
    <row r="92" spans="1:3" s="44" customFormat="1" ht="65.25" customHeight="1" x14ac:dyDescent="0.2">
      <c r="A92" s="41"/>
      <c r="B92" s="636" t="s">
        <v>535</v>
      </c>
      <c r="C92" s="41"/>
    </row>
    <row r="93" spans="1:3" s="44" customFormat="1" ht="12.75" customHeight="1" x14ac:dyDescent="0.2">
      <c r="A93" s="41"/>
      <c r="B93" s="635"/>
      <c r="C93" s="41"/>
    </row>
    <row r="94" spans="1:3" s="44" customFormat="1" ht="57.75" customHeight="1" x14ac:dyDescent="0.2">
      <c r="A94" s="41"/>
      <c r="B94" s="127" t="s">
        <v>534</v>
      </c>
      <c r="C94" s="41"/>
    </row>
    <row r="95" spans="1:3" s="44" customFormat="1" ht="67.5" customHeight="1" x14ac:dyDescent="0.2">
      <c r="A95" s="41"/>
      <c r="B95" s="127" t="s">
        <v>533</v>
      </c>
      <c r="C95" s="41"/>
    </row>
    <row r="96" spans="1:3" s="44" customFormat="1" ht="38.25" customHeight="1" x14ac:dyDescent="0.2">
      <c r="A96" s="41"/>
      <c r="B96" s="127" t="s">
        <v>72</v>
      </c>
      <c r="C96" s="41"/>
    </row>
    <row r="97" spans="1:3" s="44" customFormat="1" ht="37.5" customHeight="1" x14ac:dyDescent="0.2">
      <c r="A97" s="41"/>
      <c r="B97" s="127" t="s">
        <v>73</v>
      </c>
      <c r="C97" s="41"/>
    </row>
    <row r="98" spans="1:3" s="44" customFormat="1" ht="38.25" customHeight="1" x14ac:dyDescent="0.2">
      <c r="A98" s="41"/>
      <c r="B98" s="127" t="s">
        <v>74</v>
      </c>
      <c r="C98" s="41"/>
    </row>
    <row r="99" spans="1:3" s="44" customFormat="1" ht="14.25" customHeight="1" x14ac:dyDescent="0.2">
      <c r="A99" s="41"/>
      <c r="B99" s="635"/>
      <c r="C99" s="41"/>
    </row>
    <row r="100" spans="1:3" s="44" customFormat="1" ht="20.100000000000001" customHeight="1" x14ac:dyDescent="0.2">
      <c r="A100" s="41"/>
      <c r="B100" s="645" t="s">
        <v>401</v>
      </c>
      <c r="C100" s="41"/>
    </row>
    <row r="101" spans="1:3" s="44" customFormat="1" ht="33.75" customHeight="1" x14ac:dyDescent="0.25">
      <c r="A101" s="41"/>
      <c r="B101" s="127" t="s">
        <v>463</v>
      </c>
      <c r="C101" s="428"/>
    </row>
    <row r="102" spans="1:3" s="44" customFormat="1" ht="40.5" customHeight="1" x14ac:dyDescent="0.25">
      <c r="A102" s="41"/>
      <c r="B102" s="127" t="s">
        <v>484</v>
      </c>
      <c r="C102" s="428"/>
    </row>
    <row r="103" spans="1:3" s="44" customFormat="1" ht="15" x14ac:dyDescent="0.25">
      <c r="A103" s="41"/>
      <c r="B103" s="127"/>
      <c r="C103" s="428"/>
    </row>
    <row r="104" spans="1:3" s="44" customFormat="1" ht="20.100000000000001" customHeight="1" x14ac:dyDescent="0.2">
      <c r="A104" s="41"/>
      <c r="B104" s="645" t="s">
        <v>202</v>
      </c>
      <c r="C104" s="41"/>
    </row>
    <row r="105" spans="1:3" s="44" customFormat="1" x14ac:dyDescent="0.2">
      <c r="A105" s="41"/>
      <c r="B105" s="635" t="s">
        <v>212</v>
      </c>
      <c r="C105" s="41"/>
    </row>
    <row r="106" spans="1:3" s="44" customFormat="1" x14ac:dyDescent="0.2">
      <c r="A106" s="41"/>
      <c r="B106" s="635"/>
      <c r="C106" s="41"/>
    </row>
    <row r="107" spans="1:3" s="44" customFormat="1" ht="30" customHeight="1" x14ac:dyDescent="0.2">
      <c r="A107" s="41"/>
      <c r="B107" s="127" t="s">
        <v>75</v>
      </c>
      <c r="C107" s="41"/>
    </row>
    <row r="108" spans="1:3" s="44" customFormat="1" ht="34.5" customHeight="1" x14ac:dyDescent="0.2">
      <c r="A108" s="41"/>
      <c r="B108" s="127" t="s">
        <v>76</v>
      </c>
      <c r="C108" s="41"/>
    </row>
    <row r="109" spans="1:3" s="44" customFormat="1" ht="33.75" customHeight="1" x14ac:dyDescent="0.2">
      <c r="A109" s="41"/>
      <c r="B109" s="127" t="s">
        <v>77</v>
      </c>
      <c r="C109" s="41"/>
    </row>
    <row r="110" spans="1:3" s="44" customFormat="1" ht="35.25" customHeight="1" x14ac:dyDescent="0.2">
      <c r="A110" s="41"/>
      <c r="B110" s="127" t="s">
        <v>64</v>
      </c>
      <c r="C110" s="41"/>
    </row>
    <row r="111" spans="1:3" s="44" customFormat="1" ht="15" x14ac:dyDescent="0.2">
      <c r="A111" s="41"/>
      <c r="B111" s="651"/>
      <c r="C111" s="41"/>
    </row>
    <row r="112" spans="1:3" s="44" customFormat="1" ht="15" x14ac:dyDescent="0.2">
      <c r="A112" s="41"/>
      <c r="B112" s="645" t="s">
        <v>499</v>
      </c>
      <c r="C112" s="41"/>
    </row>
    <row r="113" spans="1:3" s="44" customFormat="1" ht="24.75" customHeight="1" x14ac:dyDescent="0.2">
      <c r="A113" s="41"/>
      <c r="B113" s="636" t="s">
        <v>503</v>
      </c>
      <c r="C113" s="41"/>
    </row>
    <row r="114" spans="1:3" s="44" customFormat="1" ht="35.1" customHeight="1" x14ac:dyDescent="0.2">
      <c r="A114" s="41"/>
      <c r="B114" s="127" t="s">
        <v>229</v>
      </c>
      <c r="C114" s="41"/>
    </row>
    <row r="115" spans="1:3" s="44" customFormat="1" ht="35.1" customHeight="1" x14ac:dyDescent="0.2">
      <c r="A115" s="41"/>
      <c r="B115" s="127" t="s">
        <v>230</v>
      </c>
      <c r="C115" s="41"/>
    </row>
    <row r="116" spans="1:3" s="44" customFormat="1" ht="52.5" customHeight="1" x14ac:dyDescent="0.2">
      <c r="A116" s="41"/>
      <c r="B116" s="127" t="s">
        <v>26</v>
      </c>
      <c r="C116" s="41"/>
    </row>
    <row r="117" spans="1:3" s="44" customFormat="1" ht="35.1" customHeight="1" x14ac:dyDescent="0.2">
      <c r="A117" s="41"/>
      <c r="B117" s="127" t="s">
        <v>231</v>
      </c>
      <c r="C117" s="41"/>
    </row>
    <row r="118" spans="1:3" s="44" customFormat="1" ht="35.1" customHeight="1" x14ac:dyDescent="0.2">
      <c r="A118" s="41"/>
      <c r="B118" s="127" t="s">
        <v>27</v>
      </c>
      <c r="C118" s="41"/>
    </row>
    <row r="119" spans="1:3" s="44" customFormat="1" ht="35.1" customHeight="1" x14ac:dyDescent="0.2">
      <c r="A119" s="41"/>
      <c r="B119" s="127" t="s">
        <v>28</v>
      </c>
      <c r="C119" s="41"/>
    </row>
    <row r="120" spans="1:3" s="44" customFormat="1" ht="15" x14ac:dyDescent="0.2">
      <c r="A120" s="41"/>
      <c r="B120" s="651"/>
      <c r="C120" s="41"/>
    </row>
    <row r="121" spans="1:3" s="44" customFormat="1" ht="20.100000000000001" customHeight="1" x14ac:dyDescent="0.2">
      <c r="A121" s="41"/>
      <c r="B121" s="645" t="s">
        <v>242</v>
      </c>
      <c r="C121" s="41"/>
    </row>
    <row r="122" spans="1:3" s="44" customFormat="1" x14ac:dyDescent="0.2">
      <c r="A122" s="41"/>
      <c r="B122" s="636" t="s">
        <v>380</v>
      </c>
      <c r="C122" s="41"/>
    </row>
    <row r="123" spans="1:3" s="44" customFormat="1" x14ac:dyDescent="0.2">
      <c r="A123" s="41"/>
      <c r="B123" s="274"/>
      <c r="C123" s="41"/>
    </row>
    <row r="124" spans="1:3" s="44" customFormat="1" ht="20.100000000000001" customHeight="1" x14ac:dyDescent="0.2">
      <c r="A124" s="41"/>
      <c r="B124" s="645" t="s">
        <v>93</v>
      </c>
      <c r="C124" s="41"/>
    </row>
    <row r="125" spans="1:3" s="44" customFormat="1" ht="29.25" x14ac:dyDescent="0.2">
      <c r="A125" s="41"/>
      <c r="B125" s="127" t="s">
        <v>381</v>
      </c>
      <c r="C125" s="41"/>
    </row>
    <row r="126" spans="1:3" s="44" customFormat="1" ht="55.5" customHeight="1" x14ac:dyDescent="0.2">
      <c r="A126" s="41"/>
      <c r="B126" s="127" t="s">
        <v>383</v>
      </c>
      <c r="C126" s="41"/>
    </row>
    <row r="127" spans="1:3" s="44" customFormat="1" ht="36" customHeight="1" x14ac:dyDescent="0.2">
      <c r="A127" s="41"/>
      <c r="B127" s="127" t="s">
        <v>382</v>
      </c>
      <c r="C127" s="41"/>
    </row>
    <row r="128" spans="1:3" s="44" customFormat="1" x14ac:dyDescent="0.2">
      <c r="A128" s="41"/>
      <c r="B128" s="652"/>
      <c r="C128" s="41"/>
    </row>
    <row r="129" spans="1:3" s="44" customFormat="1" ht="20.100000000000001" customHeight="1" x14ac:dyDescent="0.2">
      <c r="A129" s="41"/>
      <c r="B129" s="645" t="s">
        <v>79</v>
      </c>
      <c r="C129" s="41"/>
    </row>
    <row r="130" spans="1:3" s="44" customFormat="1" ht="50.1" customHeight="1" x14ac:dyDescent="0.2">
      <c r="A130" s="41"/>
      <c r="B130" s="274" t="s">
        <v>97</v>
      </c>
      <c r="C130" s="41"/>
    </row>
    <row r="131" spans="1:3" s="44" customFormat="1" ht="196.5" customHeight="1" x14ac:dyDescent="0.2">
      <c r="A131" s="41"/>
      <c r="B131" s="636" t="s">
        <v>540</v>
      </c>
      <c r="C131" s="41"/>
    </row>
    <row r="132" spans="1:3" s="44" customFormat="1" x14ac:dyDescent="0.2">
      <c r="A132" s="41"/>
      <c r="B132" s="274" t="s">
        <v>94</v>
      </c>
      <c r="C132" s="41"/>
    </row>
    <row r="133" spans="1:3" s="44" customFormat="1" x14ac:dyDescent="0.2">
      <c r="A133" s="41"/>
      <c r="B133" s="274"/>
      <c r="C133" s="41"/>
    </row>
    <row r="134" spans="1:3" s="44" customFormat="1" ht="20.100000000000001" customHeight="1" x14ac:dyDescent="0.2">
      <c r="A134" s="41"/>
      <c r="B134" s="645" t="s">
        <v>80</v>
      </c>
      <c r="C134" s="41"/>
    </row>
    <row r="135" spans="1:3" s="44" customFormat="1" ht="51.75" customHeight="1" x14ac:dyDescent="0.2">
      <c r="A135" s="41"/>
      <c r="B135" s="274" t="s">
        <v>267</v>
      </c>
      <c r="C135" s="41"/>
    </row>
    <row r="136" spans="1:3" s="44" customFormat="1" x14ac:dyDescent="0.2">
      <c r="A136" s="41"/>
      <c r="B136" s="274"/>
      <c r="C136" s="41"/>
    </row>
    <row r="137" spans="1:3" s="44" customFormat="1" ht="20.100000000000001" customHeight="1" x14ac:dyDescent="0.2">
      <c r="A137" s="41"/>
      <c r="B137" s="645" t="s">
        <v>265</v>
      </c>
      <c r="C137" s="41"/>
    </row>
    <row r="138" spans="1:3" s="44" customFormat="1" ht="262.5" customHeight="1" x14ac:dyDescent="0.2">
      <c r="A138" s="41"/>
      <c r="B138" s="638" t="s">
        <v>505</v>
      </c>
      <c r="C138" s="41"/>
    </row>
    <row r="139" spans="1:3" s="44" customFormat="1" ht="51" customHeight="1" x14ac:dyDescent="0.2">
      <c r="A139" s="41"/>
      <c r="B139" s="393" t="s">
        <v>266</v>
      </c>
      <c r="C139" s="41"/>
    </row>
    <row r="140" spans="1:3" s="44" customFormat="1" ht="15" x14ac:dyDescent="0.2">
      <c r="A140" s="41"/>
      <c r="B140" s="653"/>
      <c r="C140" s="41"/>
    </row>
    <row r="141" spans="1:3" s="40" customFormat="1" ht="20.100000000000001" customHeight="1" x14ac:dyDescent="0.2">
      <c r="A141" s="42"/>
      <c r="B141" s="645" t="s">
        <v>18</v>
      </c>
      <c r="C141" s="42"/>
    </row>
    <row r="142" spans="1:3" s="40" customFormat="1" x14ac:dyDescent="0.2">
      <c r="A142" s="42"/>
      <c r="B142" s="635" t="s">
        <v>199</v>
      </c>
      <c r="C142" s="42"/>
    </row>
    <row r="143" spans="1:3" s="40" customFormat="1" ht="15" thickBot="1" x14ac:dyDescent="0.25">
      <c r="A143" s="42"/>
      <c r="B143" s="654"/>
      <c r="C143" s="42"/>
    </row>
    <row r="144" spans="1:3" s="40" customFormat="1" x14ac:dyDescent="0.2">
      <c r="A144" s="42"/>
      <c r="B144" s="655"/>
      <c r="C144" s="42"/>
    </row>
  </sheetData>
  <sheetProtection password="A793" sheet="1" objects="1" scenarios="1"/>
  <phoneticPr fontId="7" type="noConversion"/>
  <pageMargins left="0.78740157499999996" right="0.78740157499999996" top="0.984251969" bottom="0.984251969" header="0.4921259845" footer="0.4921259845"/>
  <pageSetup paperSize="9" scale="50" fitToHeight="50" orientation="portrait" r:id="rId1"/>
  <headerFooter alignWithMargins="0">
    <oddFooter>&amp;R&amp;12Seite &amp;P von &amp;N</oddFooter>
  </headerFooter>
  <rowBreaks count="1" manualBreakCount="1">
    <brk id="4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A">
    <tabColor indexed="43"/>
    <pageSetUpPr fitToPage="1"/>
  </sheetPr>
  <dimension ref="A1:D19"/>
  <sheetViews>
    <sheetView showGridLines="0" tabSelected="1" zoomScale="85" zoomScaleNormal="85" zoomScaleSheetLayoutView="90" workbookViewId="0"/>
  </sheetViews>
  <sheetFormatPr baseColWidth="10" defaultColWidth="11" defaultRowHeight="14.25" x14ac:dyDescent="0.2"/>
  <cols>
    <col min="1" max="1" width="2.75" style="4" customWidth="1"/>
    <col min="2" max="2" width="45.25" style="4" customWidth="1"/>
    <col min="3" max="3" width="38.5" style="12" customWidth="1"/>
    <col min="4" max="16384" width="11" style="4"/>
  </cols>
  <sheetData>
    <row r="1" spans="1:4" ht="15" x14ac:dyDescent="0.2">
      <c r="A1" s="661" t="s">
        <v>541</v>
      </c>
      <c r="B1" s="662"/>
      <c r="C1" s="409"/>
      <c r="D1" s="410"/>
    </row>
    <row r="2" spans="1:4" ht="39.950000000000003" customHeight="1" x14ac:dyDescent="0.3">
      <c r="A2" s="411" t="s">
        <v>134</v>
      </c>
      <c r="B2" s="594"/>
      <c r="C2" s="594"/>
      <c r="D2" s="5"/>
    </row>
    <row r="3" spans="1:4" ht="18" x14ac:dyDescent="0.25">
      <c r="A3" s="412"/>
      <c r="B3" s="7"/>
      <c r="C3" s="8"/>
      <c r="D3" s="410"/>
    </row>
    <row r="4" spans="1:4" ht="15.75" x14ac:dyDescent="0.25">
      <c r="A4" s="412"/>
      <c r="B4" s="131" t="s">
        <v>58</v>
      </c>
      <c r="C4" s="6"/>
      <c r="D4" s="410"/>
    </row>
    <row r="5" spans="1:4" ht="15.75" x14ac:dyDescent="0.25">
      <c r="A5" s="412"/>
      <c r="B5" s="2"/>
      <c r="C5" s="2"/>
      <c r="D5" s="410"/>
    </row>
    <row r="6" spans="1:4" ht="30" customHeight="1" x14ac:dyDescent="0.2">
      <c r="A6" s="412"/>
      <c r="B6" s="3" t="s">
        <v>145</v>
      </c>
      <c r="C6" s="138"/>
      <c r="D6" s="410"/>
    </row>
    <row r="7" spans="1:4" ht="15.75" x14ac:dyDescent="0.25">
      <c r="A7" s="412"/>
      <c r="B7" s="2"/>
      <c r="C7" s="6"/>
      <c r="D7" s="410"/>
    </row>
    <row r="8" spans="1:4" ht="30" customHeight="1" x14ac:dyDescent="0.2">
      <c r="A8" s="412"/>
      <c r="B8" s="15" t="s">
        <v>146</v>
      </c>
      <c r="C8" s="183"/>
      <c r="D8" s="410"/>
    </row>
    <row r="9" spans="1:4" ht="15" x14ac:dyDescent="0.25">
      <c r="A9" s="412"/>
      <c r="B9" s="10"/>
      <c r="C9" s="9"/>
      <c r="D9" s="410"/>
    </row>
    <row r="10" spans="1:4" ht="30" customHeight="1" x14ac:dyDescent="0.2">
      <c r="A10" s="412"/>
      <c r="B10" s="15" t="s">
        <v>224</v>
      </c>
      <c r="C10" s="137"/>
      <c r="D10" s="410"/>
    </row>
    <row r="11" spans="1:4" ht="30" customHeight="1" x14ac:dyDescent="0.2">
      <c r="A11" s="412"/>
      <c r="B11" s="15" t="s">
        <v>44</v>
      </c>
      <c r="C11" s="137"/>
      <c r="D11" s="410"/>
    </row>
    <row r="12" spans="1:4" ht="30" customHeight="1" x14ac:dyDescent="0.2">
      <c r="A12" s="412"/>
      <c r="B12" s="59" t="s">
        <v>102</v>
      </c>
      <c r="C12" s="137" t="s">
        <v>147</v>
      </c>
      <c r="D12" s="410"/>
    </row>
    <row r="13" spans="1:4" ht="15" customHeight="1" x14ac:dyDescent="0.25">
      <c r="A13" s="412"/>
      <c r="B13" s="11"/>
      <c r="C13" s="14"/>
      <c r="D13" s="410"/>
    </row>
    <row r="14" spans="1:4" ht="30" customHeight="1" x14ac:dyDescent="0.2">
      <c r="A14" s="412"/>
      <c r="B14" s="59" t="s">
        <v>103</v>
      </c>
      <c r="C14" s="137">
        <v>2018</v>
      </c>
      <c r="D14" s="410"/>
    </row>
    <row r="15" spans="1:4" ht="15" x14ac:dyDescent="0.2">
      <c r="A15" s="412"/>
      <c r="B15" s="77"/>
      <c r="C15" s="78"/>
      <c r="D15" s="410"/>
    </row>
    <row r="16" spans="1:4" ht="30" customHeight="1" x14ac:dyDescent="0.2">
      <c r="A16" s="412"/>
      <c r="B16" s="59" t="s">
        <v>104</v>
      </c>
      <c r="C16" s="137" t="s">
        <v>147</v>
      </c>
      <c r="D16" s="410"/>
    </row>
    <row r="17" spans="1:4" ht="30" customHeight="1" x14ac:dyDescent="0.2">
      <c r="A17" s="412"/>
      <c r="B17" s="59" t="s">
        <v>539</v>
      </c>
      <c r="C17" s="137" t="s">
        <v>147</v>
      </c>
      <c r="D17" s="412"/>
    </row>
    <row r="18" spans="1:4" ht="15" x14ac:dyDescent="0.2">
      <c r="A18" s="412"/>
      <c r="B18" s="81" t="str">
        <f>IF(C16="ja","Bitte denken Sie daran, dass Tabellenblatt 'D. Netzübergänge' ebenfalls auszufüllen!","")</f>
        <v/>
      </c>
      <c r="C18" s="80"/>
      <c r="D18" s="410"/>
    </row>
    <row r="19" spans="1:4" ht="30" x14ac:dyDescent="0.2">
      <c r="A19" s="412"/>
      <c r="B19" s="59" t="s">
        <v>538</v>
      </c>
      <c r="C19" s="137" t="s">
        <v>147</v>
      </c>
      <c r="D19" s="412"/>
    </row>
  </sheetData>
  <sheetProtection password="A793" sheet="1" objects="1" scenarios="1"/>
  <protectedRanges>
    <protectedRange sqref="C6 C18 C10:C12 C14:C16 C8" name="Bereich1"/>
    <protectedRange sqref="C17 C19" name="Bereich1_1"/>
  </protectedRanges>
  <phoneticPr fontId="0" type="noConversion"/>
  <dataValidations count="5">
    <dataValidation allowBlank="1" showInputMessage="1" showErrorMessage="1" errorTitle="Unzulässige Netznummer" error="Bitte geben Sie Ihre zugewiesene Netznummer an!" sqref="C18"/>
    <dataValidation type="whole" allowBlank="1" showInputMessage="1" showErrorMessage="1" errorTitle="Unzulässige Netznummer" error="Bitte geben Sie Ihre zugewiesene Netznummer an!" sqref="C11">
      <formula1>1</formula1>
      <formula2>100</formula2>
    </dataValidation>
    <dataValidation type="list" allowBlank="1" showInputMessage="1" showErrorMessage="1" sqref="C12">
      <formula1>"bitte wählen,Regelverfahren ÜNB, Regelverfahren VNB,Vereinfachtes Verfahren"</formula1>
    </dataValidation>
    <dataValidation type="whole" allowBlank="1" showInputMessage="1" showErrorMessage="1" errorTitle="Unzulässige Betriebsnummer" error="Bitte geben Sie Ihre zugewiesene Betriebsnummer an!" sqref="C10">
      <formula1>10000000</formula1>
      <formula2>10009999</formula2>
    </dataValidation>
    <dataValidation type="list" allowBlank="1" showInputMessage="1" showErrorMessage="1" sqref="C16:C17 C19">
      <formula1>"bitte wählen,ja,nein"</formula1>
    </dataValidation>
  </dataValidations>
  <pageMargins left="0.78740157480314965" right="0.78740157480314965" top="0.78740157480314965" bottom="0.78740157480314965" header="0.51181102362204722" footer="0.51181102362204722"/>
  <pageSetup paperSize="9" scale="70" orientation="portrait" r:id="rId1"/>
  <headerFooter alignWithMargins="0">
    <oddFooter>&amp;C &amp;R&amp;12Seite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B">
    <tabColor indexed="43"/>
    <pageSetUpPr fitToPage="1"/>
  </sheetPr>
  <dimension ref="A1:K40"/>
  <sheetViews>
    <sheetView showGridLines="0" zoomScale="85" zoomScaleNormal="85" workbookViewId="0">
      <selection activeCell="E10" sqref="E10"/>
    </sheetView>
  </sheetViews>
  <sheetFormatPr baseColWidth="10" defaultColWidth="10" defaultRowHeight="14.25" x14ac:dyDescent="0.2"/>
  <cols>
    <col min="1" max="1" width="1.625" style="21" customWidth="1"/>
    <col min="2" max="2" width="3.625" style="622" customWidth="1"/>
    <col min="3" max="3" width="14.25" style="21" customWidth="1"/>
    <col min="4" max="4" width="60.625" style="21" customWidth="1"/>
    <col min="5" max="6" width="25.625" style="21" customWidth="1"/>
    <col min="7" max="7" width="24.125" style="21" bestFit="1" customWidth="1"/>
    <col min="8" max="8" width="15" style="21" bestFit="1" customWidth="1"/>
    <col min="9" max="16384" width="10" style="21"/>
  </cols>
  <sheetData>
    <row r="1" spans="1:11" ht="16.5" customHeight="1" x14ac:dyDescent="0.2">
      <c r="A1" s="111"/>
      <c r="C1" s="106"/>
    </row>
    <row r="2" spans="1:11" ht="15.75" x14ac:dyDescent="0.25">
      <c r="A2" s="61" t="s">
        <v>82</v>
      </c>
      <c r="C2" s="60"/>
    </row>
    <row r="3" spans="1:11" s="22" customFormat="1" ht="15" x14ac:dyDescent="0.2">
      <c r="B3" s="623"/>
      <c r="C3" s="413"/>
      <c r="D3" s="414"/>
      <c r="E3" s="24"/>
      <c r="F3" s="24"/>
      <c r="G3" s="24"/>
      <c r="H3" s="24"/>
    </row>
    <row r="4" spans="1:11" s="22" customFormat="1" ht="30" x14ac:dyDescent="0.2">
      <c r="B4" s="623"/>
      <c r="C4" s="24"/>
      <c r="D4" s="25"/>
      <c r="E4" s="26" t="s">
        <v>150</v>
      </c>
      <c r="F4" s="27" t="s">
        <v>151</v>
      </c>
      <c r="G4" s="24"/>
      <c r="H4" s="24"/>
    </row>
    <row r="5" spans="1:11" ht="45" customHeight="1" x14ac:dyDescent="0.2">
      <c r="B5" s="624"/>
      <c r="C5" s="32"/>
      <c r="D5" s="28" t="s">
        <v>234</v>
      </c>
      <c r="E5" s="29">
        <f>'A. Allgemeine Informationen'!C14-2</f>
        <v>2016</v>
      </c>
      <c r="F5" s="333">
        <v>107.4</v>
      </c>
      <c r="G5" s="32"/>
      <c r="H5" s="32"/>
    </row>
    <row r="6" spans="1:11" ht="15" x14ac:dyDescent="0.25">
      <c r="B6" s="624"/>
      <c r="C6" s="32"/>
      <c r="D6" s="23"/>
      <c r="E6" s="23"/>
      <c r="F6" s="30"/>
      <c r="G6" s="32"/>
      <c r="H6" s="32"/>
    </row>
    <row r="7" spans="1:11" ht="15" x14ac:dyDescent="0.25">
      <c r="B7" s="624"/>
      <c r="C7" s="31" t="str">
        <f>"Daten aus dem Jahr "&amp; 'A. Allgemeine Informationen'!C14- 2</f>
        <v>Daten aus dem Jahr 2016</v>
      </c>
      <c r="D7" s="32"/>
      <c r="E7" s="58" t="str">
        <f>'A. Allgemeine Informationen'!C12</f>
        <v>bitte wählen</v>
      </c>
      <c r="F7" s="58"/>
      <c r="G7" s="32"/>
      <c r="H7" s="32"/>
    </row>
    <row r="8" spans="1:11" ht="30" x14ac:dyDescent="0.25">
      <c r="B8" s="624"/>
      <c r="C8" s="33" t="s">
        <v>152</v>
      </c>
      <c r="D8" s="34"/>
      <c r="E8" s="35" t="s">
        <v>329</v>
      </c>
      <c r="F8" s="35" t="s">
        <v>330</v>
      </c>
      <c r="G8" s="32"/>
      <c r="H8" s="32"/>
    </row>
    <row r="9" spans="1:11" ht="42.95" customHeight="1" x14ac:dyDescent="0.2">
      <c r="B9" s="624"/>
      <c r="C9" s="69" t="s">
        <v>153</v>
      </c>
      <c r="D9" s="70" t="s">
        <v>195</v>
      </c>
      <c r="E9" s="289">
        <f>'Anlage 2-1'!E10</f>
        <v>0</v>
      </c>
      <c r="F9" s="289">
        <f>'Anlage 2-1'!F10</f>
        <v>0</v>
      </c>
      <c r="G9" s="132" t="s">
        <v>222</v>
      </c>
      <c r="H9" s="32"/>
    </row>
    <row r="10" spans="1:11" ht="42.95" customHeight="1" x14ac:dyDescent="0.2">
      <c r="B10" s="624"/>
      <c r="C10" s="69" t="s">
        <v>154</v>
      </c>
      <c r="D10" s="70" t="s">
        <v>155</v>
      </c>
      <c r="E10" s="290"/>
      <c r="F10" s="290">
        <f>E10</f>
        <v>0</v>
      </c>
      <c r="G10" s="32"/>
      <c r="H10" s="32"/>
    </row>
    <row r="11" spans="1:11" ht="42.95" customHeight="1" x14ac:dyDescent="0.2">
      <c r="B11" s="624"/>
      <c r="C11" s="69" t="s">
        <v>156</v>
      </c>
      <c r="D11" s="70" t="s">
        <v>157</v>
      </c>
      <c r="E11" s="290"/>
      <c r="F11" s="187"/>
      <c r="G11" s="32"/>
      <c r="H11" s="32"/>
    </row>
    <row r="12" spans="1:11" ht="42.95" customHeight="1" x14ac:dyDescent="0.2">
      <c r="B12" s="675" t="s">
        <v>7</v>
      </c>
      <c r="C12" s="69" t="s">
        <v>164</v>
      </c>
      <c r="D12" s="627" t="s">
        <v>194</v>
      </c>
      <c r="E12" s="289">
        <f>'Anlage 2-4'!C15</f>
        <v>0</v>
      </c>
      <c r="F12" s="37"/>
      <c r="G12" s="107" t="s">
        <v>184</v>
      </c>
      <c r="H12" s="32"/>
      <c r="J12" s="334"/>
    </row>
    <row r="13" spans="1:11" ht="42.95" customHeight="1" x14ac:dyDescent="0.2">
      <c r="B13" s="676"/>
      <c r="C13" s="69" t="s">
        <v>63</v>
      </c>
      <c r="D13" s="394" t="s">
        <v>475</v>
      </c>
      <c r="E13" s="289">
        <f>'Anlage 2-5'!AC23
+'Anlage 2-5(2)'!E43</f>
        <v>0</v>
      </c>
      <c r="F13" s="37"/>
      <c r="G13" s="107" t="s">
        <v>43</v>
      </c>
      <c r="H13" s="107" t="s">
        <v>425</v>
      </c>
      <c r="J13" s="335"/>
      <c r="K13" s="395"/>
    </row>
    <row r="14" spans="1:11" ht="42.95" customHeight="1" x14ac:dyDescent="0.2">
      <c r="B14" s="677"/>
      <c r="C14" s="69" t="s">
        <v>158</v>
      </c>
      <c r="D14" s="394" t="s">
        <v>470</v>
      </c>
      <c r="E14" s="289">
        <f>'Anlage 2-6'!D6</f>
        <v>0</v>
      </c>
      <c r="F14" s="37"/>
      <c r="G14" s="107" t="s">
        <v>182</v>
      </c>
      <c r="H14" s="32"/>
      <c r="J14" s="334"/>
    </row>
    <row r="15" spans="1:11" ht="42.95" customHeight="1" x14ac:dyDescent="0.2">
      <c r="B15" s="624"/>
      <c r="C15" s="69" t="s">
        <v>0</v>
      </c>
      <c r="D15" s="394" t="s">
        <v>483</v>
      </c>
      <c r="E15" s="290"/>
      <c r="F15" s="36"/>
      <c r="G15" s="24"/>
      <c r="H15" s="32"/>
    </row>
    <row r="16" spans="1:11" ht="42.95" customHeight="1" x14ac:dyDescent="0.2">
      <c r="B16" s="624"/>
      <c r="C16" s="69" t="s">
        <v>159</v>
      </c>
      <c r="D16" s="394" t="s">
        <v>471</v>
      </c>
      <c r="E16" s="290"/>
      <c r="F16" s="36"/>
      <c r="G16" s="32"/>
      <c r="H16" s="32"/>
    </row>
    <row r="17" spans="2:8" ht="51.95" customHeight="1" x14ac:dyDescent="0.2">
      <c r="B17" s="621" t="s">
        <v>6</v>
      </c>
      <c r="C17" s="69" t="s">
        <v>165</v>
      </c>
      <c r="D17" s="394" t="s">
        <v>478</v>
      </c>
      <c r="E17" s="289">
        <f>'Anlage 2-8'!K57</f>
        <v>0</v>
      </c>
      <c r="F17" s="188"/>
      <c r="G17" s="107" t="s">
        <v>185</v>
      </c>
      <c r="H17" s="32"/>
    </row>
    <row r="18" spans="2:8" ht="42.95" customHeight="1" x14ac:dyDescent="0.2">
      <c r="B18" s="625"/>
      <c r="C18" s="69" t="s">
        <v>1</v>
      </c>
      <c r="D18" s="394" t="s">
        <v>472</v>
      </c>
      <c r="E18" s="290"/>
      <c r="F18" s="36"/>
      <c r="G18" s="112"/>
      <c r="H18" s="32"/>
    </row>
    <row r="19" spans="2:8" ht="42.95" customHeight="1" x14ac:dyDescent="0.2">
      <c r="B19" s="625"/>
      <c r="C19" s="69" t="s">
        <v>160</v>
      </c>
      <c r="D19" s="394" t="s">
        <v>506</v>
      </c>
      <c r="E19" s="289">
        <f>'Anlage 2-9'!E8</f>
        <v>0</v>
      </c>
      <c r="F19" s="36"/>
      <c r="G19" s="107" t="s">
        <v>384</v>
      </c>
      <c r="H19" s="32"/>
    </row>
    <row r="20" spans="2:8" ht="42.95" customHeight="1" x14ac:dyDescent="0.2">
      <c r="B20" s="624"/>
      <c r="C20" s="69" t="s">
        <v>161</v>
      </c>
      <c r="D20" s="394" t="s">
        <v>162</v>
      </c>
      <c r="E20" s="289">
        <f>'Anlage 2-10'!E4</f>
        <v>0</v>
      </c>
      <c r="F20" s="36"/>
      <c r="G20" s="107" t="s">
        <v>385</v>
      </c>
      <c r="H20" s="32"/>
    </row>
    <row r="21" spans="2:8" ht="45" customHeight="1" x14ac:dyDescent="0.2">
      <c r="B21" s="624"/>
      <c r="C21" s="69" t="s">
        <v>32</v>
      </c>
      <c r="D21" s="394" t="s">
        <v>237</v>
      </c>
      <c r="E21" s="289">
        <f>'Anlage 2-11'!E4</f>
        <v>0</v>
      </c>
      <c r="F21" s="36"/>
      <c r="G21" s="107" t="s">
        <v>386</v>
      </c>
      <c r="H21" s="32"/>
    </row>
    <row r="22" spans="2:8" ht="42.95" customHeight="1" x14ac:dyDescent="0.2">
      <c r="B22" s="624"/>
      <c r="C22" s="69" t="s">
        <v>33</v>
      </c>
      <c r="D22" s="394" t="s">
        <v>474</v>
      </c>
      <c r="E22" s="290"/>
      <c r="F22" s="36"/>
      <c r="G22" s="32"/>
      <c r="H22" s="32"/>
    </row>
    <row r="23" spans="2:8" ht="42.95" customHeight="1" x14ac:dyDescent="0.2">
      <c r="B23" s="624"/>
      <c r="C23" s="69" t="s">
        <v>3</v>
      </c>
      <c r="D23" s="71" t="s">
        <v>233</v>
      </c>
      <c r="E23" s="290"/>
      <c r="F23" s="36"/>
      <c r="G23" s="32"/>
      <c r="H23" s="32"/>
    </row>
    <row r="24" spans="2:8" ht="51.95" customHeight="1" x14ac:dyDescent="0.2">
      <c r="B24" s="621" t="s">
        <v>6</v>
      </c>
      <c r="C24" s="69" t="s">
        <v>163</v>
      </c>
      <c r="D24" s="627" t="s">
        <v>492</v>
      </c>
      <c r="E24" s="38"/>
      <c r="F24" s="289">
        <f>'Anlage 2-13'!E25+'Anlage 2-13'!F25</f>
        <v>0</v>
      </c>
      <c r="G24" s="107" t="s">
        <v>183</v>
      </c>
      <c r="H24" s="32"/>
    </row>
    <row r="25" spans="2:8" ht="42.95" customHeight="1" x14ac:dyDescent="0.2">
      <c r="B25" s="624"/>
      <c r="C25" s="139" t="s">
        <v>232</v>
      </c>
      <c r="D25" s="628" t="s">
        <v>477</v>
      </c>
      <c r="E25" s="339"/>
      <c r="F25" s="339"/>
      <c r="G25" s="113"/>
      <c r="H25" s="32"/>
    </row>
    <row r="26" spans="2:8" ht="42.95" customHeight="1" x14ac:dyDescent="0.2">
      <c r="B26" s="675" t="s">
        <v>7</v>
      </c>
      <c r="C26" s="139" t="s">
        <v>2</v>
      </c>
      <c r="D26" s="628" t="s">
        <v>476</v>
      </c>
      <c r="E26" s="340"/>
      <c r="F26" s="339"/>
      <c r="G26" s="113"/>
      <c r="H26" s="32"/>
    </row>
    <row r="27" spans="2:8" ht="45" customHeight="1" x14ac:dyDescent="0.2">
      <c r="B27" s="676"/>
      <c r="C27" s="634" t="s">
        <v>464</v>
      </c>
      <c r="D27" s="628" t="s">
        <v>518</v>
      </c>
      <c r="E27" s="339"/>
      <c r="F27" s="114"/>
      <c r="G27" s="113"/>
      <c r="H27" s="32"/>
    </row>
    <row r="28" spans="2:8" ht="45" customHeight="1" x14ac:dyDescent="0.2">
      <c r="B28" s="676"/>
      <c r="C28" s="634" t="s">
        <v>464</v>
      </c>
      <c r="D28" s="628" t="s">
        <v>516</v>
      </c>
      <c r="E28" s="339"/>
      <c r="F28" s="672"/>
      <c r="G28" s="113"/>
      <c r="H28" s="32"/>
    </row>
    <row r="29" spans="2:8" ht="45" customHeight="1" x14ac:dyDescent="0.2">
      <c r="B29" s="676"/>
      <c r="C29" s="634" t="s">
        <v>464</v>
      </c>
      <c r="D29" s="628" t="s">
        <v>517</v>
      </c>
      <c r="E29" s="339"/>
      <c r="F29" s="672"/>
      <c r="G29" s="113"/>
      <c r="H29" s="32"/>
    </row>
    <row r="30" spans="2:8" ht="51.95" customHeight="1" x14ac:dyDescent="0.2">
      <c r="B30" s="677"/>
      <c r="C30" s="634" t="s">
        <v>465</v>
      </c>
      <c r="D30" s="628" t="s">
        <v>480</v>
      </c>
      <c r="E30" s="289">
        <f>'Anlage 2-17'!E5-'Anlage 2-17'!F5</f>
        <v>0</v>
      </c>
      <c r="F30" s="115"/>
      <c r="G30" s="107" t="s">
        <v>486</v>
      </c>
      <c r="H30" s="32"/>
    </row>
    <row r="31" spans="2:8" ht="42.95" customHeight="1" x14ac:dyDescent="0.2">
      <c r="B31" s="624"/>
      <c r="C31" s="620" t="s">
        <v>238</v>
      </c>
      <c r="D31" s="628" t="s">
        <v>481</v>
      </c>
      <c r="E31" s="114"/>
      <c r="F31" s="341"/>
      <c r="G31" s="113"/>
      <c r="H31" s="32"/>
    </row>
    <row r="32" spans="2:8" ht="42.95" customHeight="1" x14ac:dyDescent="0.2">
      <c r="B32" s="624"/>
      <c r="C32" s="141" t="s">
        <v>239</v>
      </c>
      <c r="D32" s="628" t="s">
        <v>482</v>
      </c>
      <c r="E32" s="115"/>
      <c r="F32" s="339"/>
      <c r="G32" s="113"/>
      <c r="H32" s="32"/>
    </row>
    <row r="33" spans="2:8" ht="45" customHeight="1" x14ac:dyDescent="0.2">
      <c r="B33" s="624"/>
      <c r="C33" s="141" t="s">
        <v>240</v>
      </c>
      <c r="D33" s="140" t="s">
        <v>83</v>
      </c>
      <c r="E33" s="339"/>
      <c r="F33" s="116"/>
      <c r="G33" s="113"/>
      <c r="H33" s="32"/>
    </row>
    <row r="34" spans="2:8" ht="45" customHeight="1" x14ac:dyDescent="0.2">
      <c r="B34" s="624"/>
      <c r="C34" s="142" t="s">
        <v>241</v>
      </c>
      <c r="D34" s="71" t="s">
        <v>235</v>
      </c>
      <c r="E34" s="289">
        <f>'Anlage Satz 2 Sonstige'!C30</f>
        <v>0</v>
      </c>
      <c r="F34" s="289">
        <f>'Anlage Satz 2 Sonstige'!D30</f>
        <v>0</v>
      </c>
      <c r="G34" s="107" t="s">
        <v>236</v>
      </c>
      <c r="H34" s="32"/>
    </row>
    <row r="35" spans="2:8" ht="42.95" customHeight="1" x14ac:dyDescent="0.2">
      <c r="B35" s="624"/>
      <c r="C35" s="142" t="s">
        <v>264</v>
      </c>
      <c r="D35" s="71" t="s">
        <v>270</v>
      </c>
      <c r="E35" s="290"/>
      <c r="F35" s="72"/>
      <c r="G35" s="107"/>
      <c r="H35" s="32"/>
    </row>
    <row r="36" spans="2:8" x14ac:dyDescent="0.2">
      <c r="B36" s="624"/>
      <c r="C36" s="32"/>
      <c r="D36" s="32"/>
      <c r="E36" s="32"/>
      <c r="F36" s="32"/>
      <c r="G36" s="32"/>
      <c r="H36" s="32"/>
    </row>
    <row r="37" spans="2:8" x14ac:dyDescent="0.2">
      <c r="B37" s="624"/>
      <c r="C37" s="32"/>
      <c r="D37" s="32"/>
      <c r="E37" s="32"/>
      <c r="F37" s="32"/>
      <c r="G37" s="32"/>
      <c r="H37" s="32"/>
    </row>
    <row r="38" spans="2:8" ht="42.95" customHeight="1" x14ac:dyDescent="0.2">
      <c r="B38" s="624"/>
      <c r="C38" s="69"/>
      <c r="D38" s="71" t="s">
        <v>8</v>
      </c>
      <c r="E38" s="289">
        <f>IF(E35&lt;&gt;0,0,'Anlage Volatile Kosten'!I17)</f>
        <v>0</v>
      </c>
      <c r="F38" s="189"/>
      <c r="G38" s="107" t="s">
        <v>17</v>
      </c>
      <c r="H38" s="32"/>
    </row>
    <row r="39" spans="2:8" x14ac:dyDescent="0.2">
      <c r="B39" s="624"/>
      <c r="C39" s="32"/>
      <c r="D39" s="32"/>
      <c r="E39" s="32"/>
      <c r="F39" s="32"/>
      <c r="G39" s="32"/>
      <c r="H39" s="32"/>
    </row>
    <row r="40" spans="2:8" x14ac:dyDescent="0.2">
      <c r="B40" s="624"/>
      <c r="C40" s="32"/>
      <c r="D40" s="32"/>
      <c r="E40" s="32"/>
      <c r="F40" s="32"/>
      <c r="G40" s="32"/>
      <c r="H40" s="32"/>
    </row>
  </sheetData>
  <sheetProtection password="A793" sheet="1" objects="1" scenarios="1"/>
  <dataConsolidate/>
  <mergeCells count="2">
    <mergeCell ref="B12:B14"/>
    <mergeCell ref="B26:B30"/>
  </mergeCells>
  <phoneticPr fontId="7" type="noConversion"/>
  <conditionalFormatting sqref="E13">
    <cfRule type="expression" dxfId="7" priority="7" stopIfTrue="1">
      <formula>$E$7="Regelverfahren ÜNB"</formula>
    </cfRule>
  </conditionalFormatting>
  <conditionalFormatting sqref="E9:F10 E11 E14:E16 F24 E25:F26 F31:F32 E33:E35 F34 E18:E23">
    <cfRule type="expression" dxfId="6" priority="9" stopIfTrue="1">
      <formula>$E$7="Vereinfachtes Verfahren"</formula>
    </cfRule>
  </conditionalFormatting>
  <conditionalFormatting sqref="E33 E25:F26 F31:F32">
    <cfRule type="expression" dxfId="5" priority="12" stopIfTrue="1">
      <formula>$E$7="Regelverfahren VNB"</formula>
    </cfRule>
  </conditionalFormatting>
  <conditionalFormatting sqref="E27:E29">
    <cfRule type="expression" dxfId="4" priority="4" stopIfTrue="1">
      <formula>$E$7="Vereinfachtes Verfahren"</formula>
    </cfRule>
  </conditionalFormatting>
  <conditionalFormatting sqref="E27:E29">
    <cfRule type="expression" dxfId="3" priority="5" stopIfTrue="1">
      <formula>$E$7="Regelverfahren VNB"</formula>
    </cfRule>
  </conditionalFormatting>
  <conditionalFormatting sqref="E30">
    <cfRule type="expression" dxfId="2" priority="1" stopIfTrue="1">
      <formula>$E$7="Vereinfachtes Verfahren"</formula>
    </cfRule>
  </conditionalFormatting>
  <hyperlinks>
    <hyperlink ref="G24" location="'Anlage 2-13'!A1" display="=&gt; Anlage 2-13"/>
    <hyperlink ref="G12" location="'Anlage 2-4'!A1" display="=&gt; Anlage 2-4"/>
    <hyperlink ref="G17" location="'Anlage 2-8'!A1" display="=&gt; Anlage 2-8"/>
    <hyperlink ref="G14" location="'Anlage 2-6'!A1" display="=&gt; Anlage 2-6"/>
    <hyperlink ref="G34" location="'Anlage Satz 2 Sonstige'!A1" display="=&gt; Anlage Satz 2 Sonstige"/>
    <hyperlink ref="G9" location="'Anlage 2-1'!A1" display="=&gt; Anlage 2-1"/>
    <hyperlink ref="G13" location="'Anlage 2-5'!A1" display="=&gt; Anlage 2-5"/>
    <hyperlink ref="G38" location="'Anlage Volatile Kosten'!A1" display="'Anlage Volatile Kosten'!A1"/>
    <hyperlink ref="G19" location="'Anlage 2-9'!A1" display="=&gt; Anlage 2-9"/>
    <hyperlink ref="G20" location="'Anlage 2-10'!A1" display="=&gt; Anlage 2-10"/>
    <hyperlink ref="G21" location="'Anlage 2-11'!A1" display="=&gt; Anlage 2-11"/>
    <hyperlink ref="H13" location="'Anlage 2-5(2)'!A1" display="=&gt; Anlage 2-5(2)"/>
    <hyperlink ref="G30" location="'Anlage 2-17'!A1" display="=&gt; Anlage 2-17"/>
  </hyperlinks>
  <pageMargins left="0.78740157499999996" right="0.78740157499999996" top="0.984251969" bottom="0.984251969" header="0.4921259845" footer="0.4921259845"/>
  <pageSetup paperSize="9" scale="48" orientation="portrait" r:id="rId1"/>
  <headerFooter alignWithMargins="0">
    <oddFooter>&amp;R&amp;12Seite &amp;P von &amp;N</oddFooter>
  </headerFooter>
  <ignoredErrors>
    <ignoredError sqref="E34:F38 E30 E20:E21 E9:F9 E22:F25 F20:F21 F12:F19 E12:E19 E11:F11 F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
    <tabColor indexed="43"/>
    <pageSetUpPr fitToPage="1"/>
  </sheetPr>
  <dimension ref="A1:K114"/>
  <sheetViews>
    <sheetView showGridLines="0" zoomScale="85" zoomScaleNormal="85" workbookViewId="0"/>
  </sheetViews>
  <sheetFormatPr baseColWidth="10" defaultColWidth="10" defaultRowHeight="14.25" x14ac:dyDescent="0.2"/>
  <cols>
    <col min="1" max="1" width="3" style="18" customWidth="1"/>
    <col min="2" max="2" width="22.75" style="18" customWidth="1"/>
    <col min="3" max="3" width="15.625" style="18" customWidth="1"/>
    <col min="4" max="4" width="53" style="18" customWidth="1"/>
    <col min="5" max="10" width="15.625" style="18" customWidth="1"/>
    <col min="11" max="11" width="30.25" style="18" customWidth="1"/>
    <col min="12" max="16384" width="10" style="18"/>
  </cols>
  <sheetData>
    <row r="1" spans="1:11" ht="15" x14ac:dyDescent="0.2">
      <c r="B1" s="106"/>
      <c r="D1" s="76"/>
    </row>
    <row r="2" spans="1:11" ht="15.75" x14ac:dyDescent="0.25">
      <c r="A2" s="67" t="s">
        <v>129</v>
      </c>
      <c r="F2" s="155"/>
    </row>
    <row r="3" spans="1:11" ht="15.75" x14ac:dyDescent="0.25">
      <c r="A3" s="67"/>
      <c r="E3" s="155"/>
      <c r="F3" s="156"/>
    </row>
    <row r="4" spans="1:11" ht="30" x14ac:dyDescent="0.25">
      <c r="A4" s="67"/>
      <c r="B4" s="33" t="s">
        <v>225</v>
      </c>
      <c r="C4" s="34"/>
      <c r="D4" s="117"/>
      <c r="E4" s="35" t="s">
        <v>329</v>
      </c>
      <c r="F4" s="35" t="s">
        <v>330</v>
      </c>
      <c r="G4" s="498" t="s">
        <v>220</v>
      </c>
    </row>
    <row r="5" spans="1:11" ht="30" customHeight="1" x14ac:dyDescent="0.25">
      <c r="A5" s="67"/>
      <c r="B5" s="118" t="s">
        <v>130</v>
      </c>
      <c r="C5" s="34"/>
      <c r="D5" s="117"/>
      <c r="E5" s="290"/>
      <c r="F5" s="290">
        <f>E5</f>
        <v>0</v>
      </c>
      <c r="G5" s="595"/>
    </row>
    <row r="6" spans="1:11" ht="30" customHeight="1" x14ac:dyDescent="0.25">
      <c r="A6" s="67"/>
      <c r="B6" s="118" t="s">
        <v>131</v>
      </c>
      <c r="C6" s="34"/>
      <c r="D6" s="117"/>
      <c r="E6" s="290"/>
      <c r="F6" s="290">
        <f>E6</f>
        <v>0</v>
      </c>
      <c r="G6" s="595"/>
    </row>
    <row r="7" spans="1:11" ht="30" customHeight="1" x14ac:dyDescent="0.25">
      <c r="A7" s="67"/>
      <c r="B7" s="118" t="s">
        <v>31</v>
      </c>
      <c r="C7" s="119"/>
      <c r="D7" s="117"/>
      <c r="E7" s="290"/>
      <c r="F7" s="290"/>
      <c r="G7" s="595"/>
    </row>
    <row r="8" spans="1:11" ht="30" customHeight="1" x14ac:dyDescent="0.25">
      <c r="A8" s="67"/>
      <c r="B8" s="33" t="s">
        <v>132</v>
      </c>
      <c r="C8" s="120"/>
      <c r="D8" s="121"/>
      <c r="E8" s="291">
        <f>SUM(E5:E7)</f>
        <v>0</v>
      </c>
      <c r="F8" s="291">
        <f>SUM(F5:F7)</f>
        <v>0</v>
      </c>
    </row>
    <row r="9" spans="1:11" ht="30" customHeight="1" x14ac:dyDescent="0.25">
      <c r="A9" s="67"/>
      <c r="B9" s="118" t="s">
        <v>216</v>
      </c>
      <c r="C9" s="122"/>
      <c r="D9" s="117"/>
      <c r="E9" s="292">
        <f>SUMIF($J:$J,"&gt;0")</f>
        <v>0</v>
      </c>
      <c r="F9" s="292">
        <f>SUMIF($J:$J,"&lt;0")*-1</f>
        <v>0</v>
      </c>
    </row>
    <row r="10" spans="1:11" ht="30" customHeight="1" x14ac:dyDescent="0.25">
      <c r="A10" s="67"/>
      <c r="B10" s="33" t="s">
        <v>195</v>
      </c>
      <c r="C10" s="153"/>
      <c r="D10" s="154"/>
      <c r="E10" s="291">
        <f>E8+E9</f>
        <v>0</v>
      </c>
      <c r="F10" s="291">
        <f>F8+F9</f>
        <v>0</v>
      </c>
      <c r="G10" s="123"/>
    </row>
    <row r="11" spans="1:11" ht="15.75" x14ac:dyDescent="0.25">
      <c r="A11" s="67"/>
    </row>
    <row r="12" spans="1:11" x14ac:dyDescent="0.2">
      <c r="A12" s="20"/>
      <c r="B12" s="20"/>
      <c r="C12" s="320"/>
      <c r="D12" s="320"/>
      <c r="E12" s="320"/>
      <c r="F12" s="320"/>
      <c r="G12" s="320"/>
      <c r="H12" s="320"/>
      <c r="I12" s="320"/>
      <c r="J12" s="415"/>
      <c r="K12" s="320"/>
    </row>
    <row r="13" spans="1:11" ht="48.75" customHeight="1" x14ac:dyDescent="0.2">
      <c r="A13" s="20"/>
      <c r="B13" s="124" t="s">
        <v>217</v>
      </c>
      <c r="C13" s="124" t="s">
        <v>218</v>
      </c>
      <c r="D13" s="124" t="s">
        <v>219</v>
      </c>
      <c r="E13" s="124" t="s">
        <v>332</v>
      </c>
      <c r="F13" s="124" t="s">
        <v>373</v>
      </c>
      <c r="G13" s="124" t="s">
        <v>334</v>
      </c>
      <c r="H13" s="626" t="s">
        <v>512</v>
      </c>
      <c r="I13" s="626" t="s">
        <v>335</v>
      </c>
      <c r="J13" s="124" t="s">
        <v>333</v>
      </c>
      <c r="K13" s="124" t="s">
        <v>220</v>
      </c>
    </row>
    <row r="14" spans="1:11" x14ac:dyDescent="0.2">
      <c r="A14" s="20"/>
      <c r="B14" s="342"/>
      <c r="C14" s="128" t="s">
        <v>147</v>
      </c>
      <c r="D14" s="129" t="s">
        <v>147</v>
      </c>
      <c r="E14" s="184"/>
      <c r="F14" s="19"/>
      <c r="G14" s="184"/>
      <c r="H14" s="184"/>
      <c r="I14" s="184"/>
      <c r="J14" s="309">
        <f>(E14*F14/100)+G14+H14-I14</f>
        <v>0</v>
      </c>
      <c r="K14" s="596"/>
    </row>
    <row r="15" spans="1:11" x14ac:dyDescent="0.2">
      <c r="A15" s="20"/>
      <c r="B15" s="342"/>
      <c r="C15" s="128" t="s">
        <v>147</v>
      </c>
      <c r="D15" s="129" t="s">
        <v>147</v>
      </c>
      <c r="E15" s="184"/>
      <c r="F15" s="19"/>
      <c r="G15" s="184"/>
      <c r="H15" s="184"/>
      <c r="I15" s="184"/>
      <c r="J15" s="309">
        <f t="shared" ref="J15:J78" si="0">(E15*F15/100)+G15+H15-I15</f>
        <v>0</v>
      </c>
      <c r="K15" s="19"/>
    </row>
    <row r="16" spans="1:11" x14ac:dyDescent="0.2">
      <c r="A16" s="20"/>
      <c r="B16" s="342"/>
      <c r="C16" s="128" t="s">
        <v>147</v>
      </c>
      <c r="D16" s="129" t="s">
        <v>147</v>
      </c>
      <c r="E16" s="184"/>
      <c r="F16" s="19"/>
      <c r="G16" s="184"/>
      <c r="H16" s="184"/>
      <c r="I16" s="184"/>
      <c r="J16" s="309">
        <f t="shared" si="0"/>
        <v>0</v>
      </c>
      <c r="K16" s="19"/>
    </row>
    <row r="17" spans="1:11" x14ac:dyDescent="0.2">
      <c r="A17" s="20"/>
      <c r="B17" s="342"/>
      <c r="C17" s="128" t="s">
        <v>147</v>
      </c>
      <c r="D17" s="129" t="s">
        <v>147</v>
      </c>
      <c r="E17" s="184"/>
      <c r="F17" s="19"/>
      <c r="G17" s="184"/>
      <c r="H17" s="184"/>
      <c r="I17" s="184"/>
      <c r="J17" s="309">
        <f t="shared" si="0"/>
        <v>0</v>
      </c>
      <c r="K17" s="19"/>
    </row>
    <row r="18" spans="1:11" x14ac:dyDescent="0.2">
      <c r="A18" s="20"/>
      <c r="B18" s="342"/>
      <c r="C18" s="128" t="s">
        <v>147</v>
      </c>
      <c r="D18" s="129" t="s">
        <v>147</v>
      </c>
      <c r="E18" s="184"/>
      <c r="F18" s="19"/>
      <c r="G18" s="184"/>
      <c r="H18" s="184"/>
      <c r="I18" s="184"/>
      <c r="J18" s="309">
        <f t="shared" si="0"/>
        <v>0</v>
      </c>
      <c r="K18" s="19"/>
    </row>
    <row r="19" spans="1:11" ht="15" x14ac:dyDescent="0.25">
      <c r="A19" s="20"/>
      <c r="B19" s="157"/>
      <c r="C19" s="128" t="s">
        <v>147</v>
      </c>
      <c r="D19" s="129" t="s">
        <v>147</v>
      </c>
      <c r="E19" s="185"/>
      <c r="F19" s="158"/>
      <c r="G19" s="185"/>
      <c r="H19" s="310"/>
      <c r="I19" s="310"/>
      <c r="J19" s="309">
        <f t="shared" si="0"/>
        <v>0</v>
      </c>
      <c r="K19" s="19"/>
    </row>
    <row r="20" spans="1:11" x14ac:dyDescent="0.2">
      <c r="A20" s="20"/>
      <c r="B20" s="157"/>
      <c r="C20" s="128" t="s">
        <v>147</v>
      </c>
      <c r="D20" s="129" t="s">
        <v>147</v>
      </c>
      <c r="E20" s="184"/>
      <c r="F20" s="19"/>
      <c r="G20" s="184"/>
      <c r="H20" s="184"/>
      <c r="I20" s="184"/>
      <c r="J20" s="309">
        <f t="shared" si="0"/>
        <v>0</v>
      </c>
      <c r="K20" s="19"/>
    </row>
    <row r="21" spans="1:11" x14ac:dyDescent="0.2">
      <c r="A21" s="20"/>
      <c r="B21" s="157"/>
      <c r="C21" s="128" t="s">
        <v>147</v>
      </c>
      <c r="D21" s="129" t="s">
        <v>147</v>
      </c>
      <c r="E21" s="184"/>
      <c r="F21" s="19"/>
      <c r="G21" s="184"/>
      <c r="H21" s="184"/>
      <c r="I21" s="184"/>
      <c r="J21" s="309">
        <f t="shared" si="0"/>
        <v>0</v>
      </c>
      <c r="K21" s="19"/>
    </row>
    <row r="22" spans="1:11" x14ac:dyDescent="0.2">
      <c r="A22" s="20"/>
      <c r="B22" s="157"/>
      <c r="C22" s="128" t="s">
        <v>147</v>
      </c>
      <c r="D22" s="129" t="s">
        <v>147</v>
      </c>
      <c r="E22" s="184"/>
      <c r="F22" s="19"/>
      <c r="G22" s="184"/>
      <c r="H22" s="184"/>
      <c r="I22" s="184"/>
      <c r="J22" s="309">
        <f t="shared" si="0"/>
        <v>0</v>
      </c>
      <c r="K22" s="19"/>
    </row>
    <row r="23" spans="1:11" x14ac:dyDescent="0.2">
      <c r="A23" s="20"/>
      <c r="B23" s="157"/>
      <c r="C23" s="128" t="s">
        <v>147</v>
      </c>
      <c r="D23" s="129" t="s">
        <v>147</v>
      </c>
      <c r="E23" s="184"/>
      <c r="F23" s="19"/>
      <c r="G23" s="184"/>
      <c r="H23" s="184"/>
      <c r="I23" s="184"/>
      <c r="J23" s="309">
        <f t="shared" si="0"/>
        <v>0</v>
      </c>
      <c r="K23" s="19"/>
    </row>
    <row r="24" spans="1:11" x14ac:dyDescent="0.2">
      <c r="A24" s="20"/>
      <c r="B24" s="157"/>
      <c r="C24" s="128" t="s">
        <v>147</v>
      </c>
      <c r="D24" s="129" t="s">
        <v>147</v>
      </c>
      <c r="E24" s="184"/>
      <c r="F24" s="19"/>
      <c r="G24" s="184"/>
      <c r="H24" s="184"/>
      <c r="I24" s="184"/>
      <c r="J24" s="309">
        <f t="shared" si="0"/>
        <v>0</v>
      </c>
      <c r="K24" s="19"/>
    </row>
    <row r="25" spans="1:11" x14ac:dyDescent="0.2">
      <c r="A25" s="20"/>
      <c r="B25" s="157"/>
      <c r="C25" s="128" t="s">
        <v>147</v>
      </c>
      <c r="D25" s="129" t="s">
        <v>147</v>
      </c>
      <c r="E25" s="184"/>
      <c r="F25" s="19"/>
      <c r="G25" s="184"/>
      <c r="H25" s="184"/>
      <c r="I25" s="184"/>
      <c r="J25" s="309">
        <f t="shared" si="0"/>
        <v>0</v>
      </c>
      <c r="K25" s="19"/>
    </row>
    <row r="26" spans="1:11" x14ac:dyDescent="0.2">
      <c r="A26" s="20"/>
      <c r="B26" s="157"/>
      <c r="C26" s="128" t="s">
        <v>147</v>
      </c>
      <c r="D26" s="129" t="s">
        <v>147</v>
      </c>
      <c r="E26" s="184"/>
      <c r="F26" s="19"/>
      <c r="G26" s="184"/>
      <c r="H26" s="184"/>
      <c r="I26" s="184"/>
      <c r="J26" s="309">
        <f t="shared" si="0"/>
        <v>0</v>
      </c>
      <c r="K26" s="19"/>
    </row>
    <row r="27" spans="1:11" x14ac:dyDescent="0.2">
      <c r="A27" s="20"/>
      <c r="B27" s="157"/>
      <c r="C27" s="128" t="s">
        <v>147</v>
      </c>
      <c r="D27" s="129" t="s">
        <v>147</v>
      </c>
      <c r="E27" s="184"/>
      <c r="F27" s="19"/>
      <c r="G27" s="184"/>
      <c r="H27" s="184"/>
      <c r="I27" s="184"/>
      <c r="J27" s="309">
        <f t="shared" si="0"/>
        <v>0</v>
      </c>
      <c r="K27" s="19"/>
    </row>
    <row r="28" spans="1:11" x14ac:dyDescent="0.2">
      <c r="A28" s="20"/>
      <c r="B28" s="157"/>
      <c r="C28" s="128" t="s">
        <v>147</v>
      </c>
      <c r="D28" s="129" t="s">
        <v>147</v>
      </c>
      <c r="E28" s="184"/>
      <c r="F28" s="19"/>
      <c r="G28" s="184"/>
      <c r="H28" s="184"/>
      <c r="I28" s="184"/>
      <c r="J28" s="309">
        <f t="shared" si="0"/>
        <v>0</v>
      </c>
      <c r="K28" s="19"/>
    </row>
    <row r="29" spans="1:11" x14ac:dyDescent="0.2">
      <c r="A29" s="20"/>
      <c r="B29" s="157"/>
      <c r="C29" s="128" t="s">
        <v>147</v>
      </c>
      <c r="D29" s="129" t="s">
        <v>147</v>
      </c>
      <c r="E29" s="184"/>
      <c r="F29" s="19"/>
      <c r="G29" s="184"/>
      <c r="H29" s="184"/>
      <c r="I29" s="184"/>
      <c r="J29" s="309">
        <f t="shared" si="0"/>
        <v>0</v>
      </c>
      <c r="K29" s="19"/>
    </row>
    <row r="30" spans="1:11" x14ac:dyDescent="0.2">
      <c r="A30" s="20"/>
      <c r="B30" s="157"/>
      <c r="C30" s="128" t="s">
        <v>147</v>
      </c>
      <c r="D30" s="129" t="s">
        <v>147</v>
      </c>
      <c r="E30" s="184"/>
      <c r="F30" s="19"/>
      <c r="G30" s="184"/>
      <c r="H30" s="184"/>
      <c r="I30" s="184"/>
      <c r="J30" s="309">
        <f t="shared" si="0"/>
        <v>0</v>
      </c>
      <c r="K30" s="19"/>
    </row>
    <row r="31" spans="1:11" x14ac:dyDescent="0.2">
      <c r="A31" s="20"/>
      <c r="B31" s="157"/>
      <c r="C31" s="128" t="s">
        <v>147</v>
      </c>
      <c r="D31" s="129" t="s">
        <v>147</v>
      </c>
      <c r="E31" s="184"/>
      <c r="F31" s="19"/>
      <c r="G31" s="184"/>
      <c r="H31" s="184"/>
      <c r="I31" s="184"/>
      <c r="J31" s="309">
        <f t="shared" si="0"/>
        <v>0</v>
      </c>
      <c r="K31" s="19"/>
    </row>
    <row r="32" spans="1:11" x14ac:dyDescent="0.2">
      <c r="A32" s="20"/>
      <c r="B32" s="157"/>
      <c r="C32" s="128" t="s">
        <v>147</v>
      </c>
      <c r="D32" s="129" t="s">
        <v>147</v>
      </c>
      <c r="E32" s="184"/>
      <c r="F32" s="19"/>
      <c r="G32" s="184"/>
      <c r="H32" s="184"/>
      <c r="I32" s="184"/>
      <c r="J32" s="309">
        <f t="shared" si="0"/>
        <v>0</v>
      </c>
      <c r="K32" s="19"/>
    </row>
    <row r="33" spans="1:11" x14ac:dyDescent="0.2">
      <c r="A33" s="20"/>
      <c r="B33" s="157"/>
      <c r="C33" s="128" t="s">
        <v>147</v>
      </c>
      <c r="D33" s="129" t="s">
        <v>147</v>
      </c>
      <c r="E33" s="184"/>
      <c r="F33" s="19"/>
      <c r="G33" s="184"/>
      <c r="H33" s="184"/>
      <c r="I33" s="184"/>
      <c r="J33" s="309">
        <f t="shared" si="0"/>
        <v>0</v>
      </c>
      <c r="K33" s="19"/>
    </row>
    <row r="34" spans="1:11" x14ac:dyDescent="0.2">
      <c r="A34" s="20"/>
      <c r="B34" s="157"/>
      <c r="C34" s="128" t="s">
        <v>147</v>
      </c>
      <c r="D34" s="129" t="s">
        <v>147</v>
      </c>
      <c r="E34" s="184"/>
      <c r="F34" s="19"/>
      <c r="G34" s="184"/>
      <c r="H34" s="184"/>
      <c r="I34" s="184"/>
      <c r="J34" s="309">
        <f t="shared" si="0"/>
        <v>0</v>
      </c>
      <c r="K34" s="19"/>
    </row>
    <row r="35" spans="1:11" x14ac:dyDescent="0.2">
      <c r="A35" s="20"/>
      <c r="B35" s="157"/>
      <c r="C35" s="128" t="s">
        <v>147</v>
      </c>
      <c r="D35" s="129" t="s">
        <v>147</v>
      </c>
      <c r="E35" s="184"/>
      <c r="F35" s="19"/>
      <c r="G35" s="184"/>
      <c r="H35" s="184"/>
      <c r="I35" s="184"/>
      <c r="J35" s="309">
        <f t="shared" si="0"/>
        <v>0</v>
      </c>
      <c r="K35" s="19"/>
    </row>
    <row r="36" spans="1:11" x14ac:dyDescent="0.2">
      <c r="A36" s="20"/>
      <c r="B36" s="157"/>
      <c r="C36" s="128" t="s">
        <v>147</v>
      </c>
      <c r="D36" s="129" t="s">
        <v>147</v>
      </c>
      <c r="E36" s="184"/>
      <c r="F36" s="19"/>
      <c r="G36" s="184"/>
      <c r="H36" s="184"/>
      <c r="I36" s="184"/>
      <c r="J36" s="309">
        <f t="shared" si="0"/>
        <v>0</v>
      </c>
      <c r="K36" s="19"/>
    </row>
    <row r="37" spans="1:11" x14ac:dyDescent="0.2">
      <c r="A37" s="20"/>
      <c r="B37" s="157"/>
      <c r="C37" s="128" t="s">
        <v>147</v>
      </c>
      <c r="D37" s="129" t="s">
        <v>147</v>
      </c>
      <c r="E37" s="184"/>
      <c r="F37" s="19"/>
      <c r="G37" s="184"/>
      <c r="H37" s="184"/>
      <c r="I37" s="184"/>
      <c r="J37" s="309">
        <f t="shared" si="0"/>
        <v>0</v>
      </c>
      <c r="K37" s="19"/>
    </row>
    <row r="38" spans="1:11" x14ac:dyDescent="0.2">
      <c r="A38" s="20"/>
      <c r="B38" s="157"/>
      <c r="C38" s="128" t="s">
        <v>147</v>
      </c>
      <c r="D38" s="129" t="s">
        <v>147</v>
      </c>
      <c r="E38" s="184"/>
      <c r="F38" s="19"/>
      <c r="G38" s="184"/>
      <c r="H38" s="184"/>
      <c r="I38" s="184"/>
      <c r="J38" s="309">
        <f t="shared" si="0"/>
        <v>0</v>
      </c>
      <c r="K38" s="19"/>
    </row>
    <row r="39" spans="1:11" x14ac:dyDescent="0.2">
      <c r="A39" s="20"/>
      <c r="B39" s="157"/>
      <c r="C39" s="128" t="s">
        <v>147</v>
      </c>
      <c r="D39" s="129" t="s">
        <v>147</v>
      </c>
      <c r="E39" s="184"/>
      <c r="F39" s="19"/>
      <c r="G39" s="184"/>
      <c r="H39" s="184"/>
      <c r="I39" s="184"/>
      <c r="J39" s="309">
        <f t="shared" si="0"/>
        <v>0</v>
      </c>
      <c r="K39" s="19"/>
    </row>
    <row r="40" spans="1:11" x14ac:dyDescent="0.2">
      <c r="A40" s="20"/>
      <c r="B40" s="157"/>
      <c r="C40" s="128" t="s">
        <v>147</v>
      </c>
      <c r="D40" s="129" t="s">
        <v>147</v>
      </c>
      <c r="E40" s="184"/>
      <c r="F40" s="19"/>
      <c r="G40" s="184"/>
      <c r="H40" s="184"/>
      <c r="I40" s="184"/>
      <c r="J40" s="309">
        <f t="shared" si="0"/>
        <v>0</v>
      </c>
      <c r="K40" s="19"/>
    </row>
    <row r="41" spans="1:11" x14ac:dyDescent="0.2">
      <c r="A41" s="20"/>
      <c r="B41" s="157"/>
      <c r="C41" s="128" t="s">
        <v>147</v>
      </c>
      <c r="D41" s="129" t="s">
        <v>147</v>
      </c>
      <c r="E41" s="184"/>
      <c r="F41" s="19"/>
      <c r="G41" s="184"/>
      <c r="H41" s="184"/>
      <c r="I41" s="184"/>
      <c r="J41" s="309">
        <f t="shared" si="0"/>
        <v>0</v>
      </c>
      <c r="K41" s="19"/>
    </row>
    <row r="42" spans="1:11" x14ac:dyDescent="0.2">
      <c r="A42" s="20"/>
      <c r="B42" s="157"/>
      <c r="C42" s="128" t="s">
        <v>147</v>
      </c>
      <c r="D42" s="129" t="s">
        <v>147</v>
      </c>
      <c r="E42" s="184"/>
      <c r="F42" s="19"/>
      <c r="G42" s="184"/>
      <c r="H42" s="184"/>
      <c r="I42" s="184"/>
      <c r="J42" s="309">
        <f t="shared" si="0"/>
        <v>0</v>
      </c>
      <c r="K42" s="19"/>
    </row>
    <row r="43" spans="1:11" x14ac:dyDescent="0.2">
      <c r="A43" s="20"/>
      <c r="B43" s="157"/>
      <c r="C43" s="128" t="s">
        <v>147</v>
      </c>
      <c r="D43" s="129" t="s">
        <v>147</v>
      </c>
      <c r="E43" s="184"/>
      <c r="F43" s="19"/>
      <c r="G43" s="184"/>
      <c r="H43" s="184"/>
      <c r="I43" s="184"/>
      <c r="J43" s="309">
        <f t="shared" si="0"/>
        <v>0</v>
      </c>
      <c r="K43" s="19"/>
    </row>
    <row r="44" spans="1:11" x14ac:dyDescent="0.2">
      <c r="A44" s="20"/>
      <c r="B44" s="157"/>
      <c r="C44" s="128" t="s">
        <v>147</v>
      </c>
      <c r="D44" s="129" t="s">
        <v>147</v>
      </c>
      <c r="E44" s="184"/>
      <c r="F44" s="19"/>
      <c r="G44" s="184"/>
      <c r="H44" s="184"/>
      <c r="I44" s="184"/>
      <c r="J44" s="309">
        <f t="shared" si="0"/>
        <v>0</v>
      </c>
      <c r="K44" s="19"/>
    </row>
    <row r="45" spans="1:11" x14ac:dyDescent="0.2">
      <c r="A45" s="20"/>
      <c r="B45" s="157"/>
      <c r="C45" s="128" t="s">
        <v>147</v>
      </c>
      <c r="D45" s="129" t="s">
        <v>147</v>
      </c>
      <c r="E45" s="184"/>
      <c r="F45" s="19"/>
      <c r="G45" s="184"/>
      <c r="H45" s="184"/>
      <c r="I45" s="184"/>
      <c r="J45" s="309">
        <f t="shared" si="0"/>
        <v>0</v>
      </c>
      <c r="K45" s="19"/>
    </row>
    <row r="46" spans="1:11" x14ac:dyDescent="0.2">
      <c r="A46" s="20"/>
      <c r="B46" s="157"/>
      <c r="C46" s="128" t="s">
        <v>147</v>
      </c>
      <c r="D46" s="129" t="s">
        <v>147</v>
      </c>
      <c r="E46" s="184"/>
      <c r="F46" s="19"/>
      <c r="G46" s="184"/>
      <c r="H46" s="184"/>
      <c r="I46" s="184"/>
      <c r="J46" s="309">
        <f t="shared" si="0"/>
        <v>0</v>
      </c>
      <c r="K46" s="19"/>
    </row>
    <row r="47" spans="1:11" x14ac:dyDescent="0.2">
      <c r="A47" s="20"/>
      <c r="B47" s="157"/>
      <c r="C47" s="128" t="s">
        <v>147</v>
      </c>
      <c r="D47" s="129" t="s">
        <v>147</v>
      </c>
      <c r="E47" s="184"/>
      <c r="F47" s="19"/>
      <c r="G47" s="184"/>
      <c r="H47" s="184"/>
      <c r="I47" s="184"/>
      <c r="J47" s="309">
        <f t="shared" si="0"/>
        <v>0</v>
      </c>
      <c r="K47" s="19"/>
    </row>
    <row r="48" spans="1:11" x14ac:dyDescent="0.2">
      <c r="A48" s="20"/>
      <c r="B48" s="157"/>
      <c r="C48" s="128" t="s">
        <v>147</v>
      </c>
      <c r="D48" s="129" t="s">
        <v>147</v>
      </c>
      <c r="E48" s="184"/>
      <c r="F48" s="19"/>
      <c r="G48" s="184"/>
      <c r="H48" s="184"/>
      <c r="I48" s="184"/>
      <c r="J48" s="309">
        <f t="shared" si="0"/>
        <v>0</v>
      </c>
      <c r="K48" s="19"/>
    </row>
    <row r="49" spans="1:11" x14ac:dyDescent="0.2">
      <c r="A49" s="20"/>
      <c r="B49" s="157"/>
      <c r="C49" s="128" t="s">
        <v>147</v>
      </c>
      <c r="D49" s="129" t="s">
        <v>147</v>
      </c>
      <c r="E49" s="184"/>
      <c r="F49" s="19"/>
      <c r="G49" s="184"/>
      <c r="H49" s="184"/>
      <c r="I49" s="184"/>
      <c r="J49" s="309">
        <f t="shared" si="0"/>
        <v>0</v>
      </c>
      <c r="K49" s="19"/>
    </row>
    <row r="50" spans="1:11" x14ac:dyDescent="0.2">
      <c r="A50" s="20"/>
      <c r="B50" s="157"/>
      <c r="C50" s="128" t="s">
        <v>147</v>
      </c>
      <c r="D50" s="129" t="s">
        <v>147</v>
      </c>
      <c r="E50" s="184"/>
      <c r="F50" s="19"/>
      <c r="G50" s="184"/>
      <c r="H50" s="184"/>
      <c r="I50" s="184"/>
      <c r="J50" s="309">
        <f t="shared" si="0"/>
        <v>0</v>
      </c>
      <c r="K50" s="19"/>
    </row>
    <row r="51" spans="1:11" x14ac:dyDescent="0.2">
      <c r="A51" s="20"/>
      <c r="B51" s="157"/>
      <c r="C51" s="128" t="s">
        <v>147</v>
      </c>
      <c r="D51" s="129" t="s">
        <v>147</v>
      </c>
      <c r="E51" s="184"/>
      <c r="F51" s="19"/>
      <c r="G51" s="184"/>
      <c r="H51" s="184"/>
      <c r="I51" s="184"/>
      <c r="J51" s="309">
        <f t="shared" si="0"/>
        <v>0</v>
      </c>
      <c r="K51" s="19"/>
    </row>
    <row r="52" spans="1:11" x14ac:dyDescent="0.2">
      <c r="A52" s="20"/>
      <c r="B52" s="157"/>
      <c r="C52" s="128" t="s">
        <v>147</v>
      </c>
      <c r="D52" s="129" t="s">
        <v>147</v>
      </c>
      <c r="E52" s="184"/>
      <c r="F52" s="19"/>
      <c r="G52" s="184"/>
      <c r="H52" s="184"/>
      <c r="I52" s="184"/>
      <c r="J52" s="309">
        <f t="shared" si="0"/>
        <v>0</v>
      </c>
      <c r="K52" s="19"/>
    </row>
    <row r="53" spans="1:11" x14ac:dyDescent="0.2">
      <c r="A53" s="20"/>
      <c r="B53" s="157"/>
      <c r="C53" s="128" t="s">
        <v>147</v>
      </c>
      <c r="D53" s="129" t="s">
        <v>147</v>
      </c>
      <c r="E53" s="184"/>
      <c r="F53" s="19"/>
      <c r="G53" s="184"/>
      <c r="H53" s="184"/>
      <c r="I53" s="184"/>
      <c r="J53" s="309">
        <f t="shared" si="0"/>
        <v>0</v>
      </c>
      <c r="K53" s="19"/>
    </row>
    <row r="54" spans="1:11" x14ac:dyDescent="0.2">
      <c r="A54" s="20"/>
      <c r="B54" s="157"/>
      <c r="C54" s="128" t="s">
        <v>147</v>
      </c>
      <c r="D54" s="129" t="s">
        <v>147</v>
      </c>
      <c r="E54" s="184"/>
      <c r="F54" s="19"/>
      <c r="G54" s="184"/>
      <c r="H54" s="184"/>
      <c r="I54" s="184"/>
      <c r="J54" s="309">
        <f t="shared" si="0"/>
        <v>0</v>
      </c>
      <c r="K54" s="19"/>
    </row>
    <row r="55" spans="1:11" x14ac:dyDescent="0.2">
      <c r="A55" s="20"/>
      <c r="B55" s="157"/>
      <c r="C55" s="128" t="s">
        <v>147</v>
      </c>
      <c r="D55" s="129" t="s">
        <v>147</v>
      </c>
      <c r="E55" s="184"/>
      <c r="F55" s="19"/>
      <c r="G55" s="184"/>
      <c r="H55" s="184"/>
      <c r="I55" s="184"/>
      <c r="J55" s="309">
        <f t="shared" si="0"/>
        <v>0</v>
      </c>
      <c r="K55" s="19"/>
    </row>
    <row r="56" spans="1:11" x14ac:dyDescent="0.2">
      <c r="A56" s="20"/>
      <c r="B56" s="157"/>
      <c r="C56" s="128" t="s">
        <v>147</v>
      </c>
      <c r="D56" s="129" t="s">
        <v>147</v>
      </c>
      <c r="E56" s="184"/>
      <c r="F56" s="19"/>
      <c r="G56" s="184"/>
      <c r="H56" s="184"/>
      <c r="I56" s="184"/>
      <c r="J56" s="309">
        <f t="shared" si="0"/>
        <v>0</v>
      </c>
      <c r="K56" s="19"/>
    </row>
    <row r="57" spans="1:11" x14ac:dyDescent="0.2">
      <c r="A57" s="20"/>
      <c r="B57" s="157"/>
      <c r="C57" s="128" t="s">
        <v>147</v>
      </c>
      <c r="D57" s="129" t="s">
        <v>147</v>
      </c>
      <c r="E57" s="184"/>
      <c r="F57" s="19"/>
      <c r="G57" s="184"/>
      <c r="H57" s="184"/>
      <c r="I57" s="184"/>
      <c r="J57" s="309">
        <f t="shared" si="0"/>
        <v>0</v>
      </c>
      <c r="K57" s="19"/>
    </row>
    <row r="58" spans="1:11" x14ac:dyDescent="0.2">
      <c r="A58" s="20"/>
      <c r="B58" s="157"/>
      <c r="C58" s="128" t="s">
        <v>147</v>
      </c>
      <c r="D58" s="129" t="s">
        <v>147</v>
      </c>
      <c r="E58" s="184"/>
      <c r="F58" s="19"/>
      <c r="G58" s="184"/>
      <c r="H58" s="184"/>
      <c r="I58" s="184"/>
      <c r="J58" s="309">
        <f t="shared" si="0"/>
        <v>0</v>
      </c>
      <c r="K58" s="19"/>
    </row>
    <row r="59" spans="1:11" x14ac:dyDescent="0.2">
      <c r="A59" s="20"/>
      <c r="B59" s="157"/>
      <c r="C59" s="128" t="s">
        <v>147</v>
      </c>
      <c r="D59" s="129" t="s">
        <v>147</v>
      </c>
      <c r="E59" s="184"/>
      <c r="F59" s="19"/>
      <c r="G59" s="184"/>
      <c r="H59" s="184"/>
      <c r="I59" s="184"/>
      <c r="J59" s="309">
        <f t="shared" si="0"/>
        <v>0</v>
      </c>
      <c r="K59" s="19"/>
    </row>
    <row r="60" spans="1:11" x14ac:dyDescent="0.2">
      <c r="A60" s="20"/>
      <c r="B60" s="157"/>
      <c r="C60" s="128" t="s">
        <v>147</v>
      </c>
      <c r="D60" s="129" t="s">
        <v>147</v>
      </c>
      <c r="E60" s="184"/>
      <c r="F60" s="19"/>
      <c r="G60" s="184"/>
      <c r="H60" s="184"/>
      <c r="I60" s="184"/>
      <c r="J60" s="309">
        <f t="shared" si="0"/>
        <v>0</v>
      </c>
      <c r="K60" s="19"/>
    </row>
    <row r="61" spans="1:11" x14ac:dyDescent="0.2">
      <c r="A61" s="20"/>
      <c r="B61" s="157"/>
      <c r="C61" s="128" t="s">
        <v>147</v>
      </c>
      <c r="D61" s="129" t="s">
        <v>147</v>
      </c>
      <c r="E61" s="184"/>
      <c r="F61" s="19"/>
      <c r="G61" s="184"/>
      <c r="H61" s="184"/>
      <c r="I61" s="184"/>
      <c r="J61" s="309">
        <f t="shared" si="0"/>
        <v>0</v>
      </c>
      <c r="K61" s="19"/>
    </row>
    <row r="62" spans="1:11" x14ac:dyDescent="0.2">
      <c r="A62" s="20"/>
      <c r="B62" s="157"/>
      <c r="C62" s="128" t="s">
        <v>147</v>
      </c>
      <c r="D62" s="129" t="s">
        <v>147</v>
      </c>
      <c r="E62" s="184"/>
      <c r="F62" s="19"/>
      <c r="G62" s="184"/>
      <c r="H62" s="184"/>
      <c r="I62" s="184"/>
      <c r="J62" s="309">
        <f t="shared" si="0"/>
        <v>0</v>
      </c>
      <c r="K62" s="19"/>
    </row>
    <row r="63" spans="1:11" x14ac:dyDescent="0.2">
      <c r="A63" s="20"/>
      <c r="B63" s="157"/>
      <c r="C63" s="128" t="s">
        <v>147</v>
      </c>
      <c r="D63" s="129" t="s">
        <v>147</v>
      </c>
      <c r="E63" s="184"/>
      <c r="F63" s="19"/>
      <c r="G63" s="184"/>
      <c r="H63" s="184"/>
      <c r="I63" s="184"/>
      <c r="J63" s="309">
        <f t="shared" si="0"/>
        <v>0</v>
      </c>
      <c r="K63" s="19"/>
    </row>
    <row r="64" spans="1:11" x14ac:dyDescent="0.2">
      <c r="A64" s="20"/>
      <c r="B64" s="157"/>
      <c r="C64" s="128" t="s">
        <v>147</v>
      </c>
      <c r="D64" s="129" t="s">
        <v>147</v>
      </c>
      <c r="E64" s="184"/>
      <c r="F64" s="19"/>
      <c r="G64" s="184"/>
      <c r="H64" s="184"/>
      <c r="I64" s="184"/>
      <c r="J64" s="309">
        <f t="shared" si="0"/>
        <v>0</v>
      </c>
      <c r="K64" s="19"/>
    </row>
    <row r="65" spans="1:11" x14ac:dyDescent="0.2">
      <c r="A65" s="20"/>
      <c r="B65" s="157"/>
      <c r="C65" s="128" t="s">
        <v>147</v>
      </c>
      <c r="D65" s="129" t="s">
        <v>147</v>
      </c>
      <c r="E65" s="184"/>
      <c r="F65" s="19"/>
      <c r="G65" s="184"/>
      <c r="H65" s="184"/>
      <c r="I65" s="184"/>
      <c r="J65" s="309">
        <f t="shared" si="0"/>
        <v>0</v>
      </c>
      <c r="K65" s="19"/>
    </row>
    <row r="66" spans="1:11" x14ac:dyDescent="0.2">
      <c r="A66" s="20"/>
      <c r="B66" s="157"/>
      <c r="C66" s="128" t="s">
        <v>147</v>
      </c>
      <c r="D66" s="129" t="s">
        <v>147</v>
      </c>
      <c r="E66" s="184"/>
      <c r="F66" s="19"/>
      <c r="G66" s="184"/>
      <c r="H66" s="184"/>
      <c r="I66" s="184"/>
      <c r="J66" s="309">
        <f t="shared" si="0"/>
        <v>0</v>
      </c>
      <c r="K66" s="19"/>
    </row>
    <row r="67" spans="1:11" x14ac:dyDescent="0.2">
      <c r="A67" s="20"/>
      <c r="B67" s="157"/>
      <c r="C67" s="128" t="s">
        <v>147</v>
      </c>
      <c r="D67" s="129" t="s">
        <v>147</v>
      </c>
      <c r="E67" s="184"/>
      <c r="F67" s="19"/>
      <c r="G67" s="184"/>
      <c r="H67" s="184"/>
      <c r="I67" s="184"/>
      <c r="J67" s="309">
        <f t="shared" si="0"/>
        <v>0</v>
      </c>
      <c r="K67" s="19"/>
    </row>
    <row r="68" spans="1:11" x14ac:dyDescent="0.2">
      <c r="A68" s="20"/>
      <c r="B68" s="157"/>
      <c r="C68" s="128" t="s">
        <v>147</v>
      </c>
      <c r="D68" s="129" t="s">
        <v>147</v>
      </c>
      <c r="E68" s="184"/>
      <c r="F68" s="19"/>
      <c r="G68" s="184"/>
      <c r="H68" s="184"/>
      <c r="I68" s="184"/>
      <c r="J68" s="309">
        <f t="shared" si="0"/>
        <v>0</v>
      </c>
      <c r="K68" s="19"/>
    </row>
    <row r="69" spans="1:11" x14ac:dyDescent="0.2">
      <c r="A69" s="20"/>
      <c r="B69" s="157"/>
      <c r="C69" s="128" t="s">
        <v>147</v>
      </c>
      <c r="D69" s="129" t="s">
        <v>147</v>
      </c>
      <c r="E69" s="184"/>
      <c r="F69" s="19"/>
      <c r="G69" s="184"/>
      <c r="H69" s="184"/>
      <c r="I69" s="184"/>
      <c r="J69" s="309">
        <f t="shared" si="0"/>
        <v>0</v>
      </c>
      <c r="K69" s="19"/>
    </row>
    <row r="70" spans="1:11" x14ac:dyDescent="0.2">
      <c r="A70" s="20"/>
      <c r="B70" s="157"/>
      <c r="C70" s="128" t="s">
        <v>147</v>
      </c>
      <c r="D70" s="129" t="s">
        <v>147</v>
      </c>
      <c r="E70" s="184"/>
      <c r="F70" s="19"/>
      <c r="G70" s="184"/>
      <c r="H70" s="184"/>
      <c r="I70" s="184"/>
      <c r="J70" s="309">
        <f t="shared" si="0"/>
        <v>0</v>
      </c>
      <c r="K70" s="19"/>
    </row>
    <row r="71" spans="1:11" x14ac:dyDescent="0.2">
      <c r="A71" s="20"/>
      <c r="B71" s="157"/>
      <c r="C71" s="128" t="s">
        <v>147</v>
      </c>
      <c r="D71" s="129" t="s">
        <v>147</v>
      </c>
      <c r="E71" s="184"/>
      <c r="F71" s="19"/>
      <c r="G71" s="184"/>
      <c r="H71" s="184"/>
      <c r="I71" s="184"/>
      <c r="J71" s="309">
        <f t="shared" si="0"/>
        <v>0</v>
      </c>
      <c r="K71" s="19"/>
    </row>
    <row r="72" spans="1:11" x14ac:dyDescent="0.2">
      <c r="A72" s="20"/>
      <c r="B72" s="157"/>
      <c r="C72" s="128" t="s">
        <v>147</v>
      </c>
      <c r="D72" s="129" t="s">
        <v>147</v>
      </c>
      <c r="E72" s="184"/>
      <c r="F72" s="19"/>
      <c r="G72" s="184"/>
      <c r="H72" s="184"/>
      <c r="I72" s="184"/>
      <c r="J72" s="309">
        <f t="shared" si="0"/>
        <v>0</v>
      </c>
      <c r="K72" s="19"/>
    </row>
    <row r="73" spans="1:11" x14ac:dyDescent="0.2">
      <c r="A73" s="20"/>
      <c r="B73" s="157"/>
      <c r="C73" s="128" t="s">
        <v>147</v>
      </c>
      <c r="D73" s="129" t="s">
        <v>147</v>
      </c>
      <c r="E73" s="184"/>
      <c r="F73" s="19"/>
      <c r="G73" s="184"/>
      <c r="H73" s="184"/>
      <c r="I73" s="184"/>
      <c r="J73" s="309">
        <f t="shared" si="0"/>
        <v>0</v>
      </c>
      <c r="K73" s="19"/>
    </row>
    <row r="74" spans="1:11" x14ac:dyDescent="0.2">
      <c r="A74" s="20"/>
      <c r="B74" s="157"/>
      <c r="C74" s="128" t="s">
        <v>147</v>
      </c>
      <c r="D74" s="129" t="s">
        <v>147</v>
      </c>
      <c r="E74" s="184"/>
      <c r="F74" s="19"/>
      <c r="G74" s="184"/>
      <c r="H74" s="184"/>
      <c r="I74" s="184"/>
      <c r="J74" s="309">
        <f t="shared" si="0"/>
        <v>0</v>
      </c>
      <c r="K74" s="19"/>
    </row>
    <row r="75" spans="1:11" x14ac:dyDescent="0.2">
      <c r="A75" s="20"/>
      <c r="B75" s="157"/>
      <c r="C75" s="128" t="s">
        <v>147</v>
      </c>
      <c r="D75" s="129" t="s">
        <v>147</v>
      </c>
      <c r="E75" s="184"/>
      <c r="F75" s="19"/>
      <c r="G75" s="184"/>
      <c r="H75" s="184"/>
      <c r="I75" s="184"/>
      <c r="J75" s="309">
        <f t="shared" si="0"/>
        <v>0</v>
      </c>
      <c r="K75" s="19"/>
    </row>
    <row r="76" spans="1:11" x14ac:dyDescent="0.2">
      <c r="A76" s="20"/>
      <c r="B76" s="157"/>
      <c r="C76" s="128" t="s">
        <v>147</v>
      </c>
      <c r="D76" s="129" t="s">
        <v>147</v>
      </c>
      <c r="E76" s="184"/>
      <c r="F76" s="19"/>
      <c r="G76" s="184"/>
      <c r="H76" s="184"/>
      <c r="I76" s="184"/>
      <c r="J76" s="309">
        <f t="shared" si="0"/>
        <v>0</v>
      </c>
      <c r="K76" s="19"/>
    </row>
    <row r="77" spans="1:11" x14ac:dyDescent="0.2">
      <c r="A77" s="20"/>
      <c r="B77" s="157"/>
      <c r="C77" s="128" t="s">
        <v>147</v>
      </c>
      <c r="D77" s="129" t="s">
        <v>147</v>
      </c>
      <c r="E77" s="184"/>
      <c r="F77" s="19"/>
      <c r="G77" s="184"/>
      <c r="H77" s="184"/>
      <c r="I77" s="184"/>
      <c r="J77" s="309">
        <f t="shared" si="0"/>
        <v>0</v>
      </c>
      <c r="K77" s="19"/>
    </row>
    <row r="78" spans="1:11" x14ac:dyDescent="0.2">
      <c r="A78" s="20"/>
      <c r="B78" s="157"/>
      <c r="C78" s="128" t="s">
        <v>147</v>
      </c>
      <c r="D78" s="129" t="s">
        <v>147</v>
      </c>
      <c r="E78" s="184"/>
      <c r="F78" s="19"/>
      <c r="G78" s="184"/>
      <c r="H78" s="184"/>
      <c r="I78" s="184"/>
      <c r="J78" s="309">
        <f t="shared" si="0"/>
        <v>0</v>
      </c>
      <c r="K78" s="19"/>
    </row>
    <row r="79" spans="1:11" x14ac:dyDescent="0.2">
      <c r="A79" s="20"/>
      <c r="B79" s="157"/>
      <c r="C79" s="128" t="s">
        <v>147</v>
      </c>
      <c r="D79" s="129" t="s">
        <v>147</v>
      </c>
      <c r="E79" s="184"/>
      <c r="F79" s="19"/>
      <c r="G79" s="184"/>
      <c r="H79" s="184"/>
      <c r="I79" s="184"/>
      <c r="J79" s="309">
        <f t="shared" ref="J79:J113" si="1">(E79*F79/100)+G79+H79-I79</f>
        <v>0</v>
      </c>
      <c r="K79" s="19"/>
    </row>
    <row r="80" spans="1:11" x14ac:dyDescent="0.2">
      <c r="A80" s="20"/>
      <c r="B80" s="157"/>
      <c r="C80" s="128" t="s">
        <v>147</v>
      </c>
      <c r="D80" s="129" t="s">
        <v>147</v>
      </c>
      <c r="E80" s="184"/>
      <c r="F80" s="19"/>
      <c r="G80" s="184"/>
      <c r="H80" s="184"/>
      <c r="I80" s="184"/>
      <c r="J80" s="309">
        <f t="shared" si="1"/>
        <v>0</v>
      </c>
      <c r="K80" s="19"/>
    </row>
    <row r="81" spans="1:11" x14ac:dyDescent="0.2">
      <c r="A81" s="20"/>
      <c r="B81" s="157"/>
      <c r="C81" s="128" t="s">
        <v>147</v>
      </c>
      <c r="D81" s="129" t="s">
        <v>147</v>
      </c>
      <c r="E81" s="184"/>
      <c r="F81" s="19"/>
      <c r="G81" s="184"/>
      <c r="H81" s="184"/>
      <c r="I81" s="184"/>
      <c r="J81" s="309">
        <f t="shared" si="1"/>
        <v>0</v>
      </c>
      <c r="K81" s="19"/>
    </row>
    <row r="82" spans="1:11" x14ac:dyDescent="0.2">
      <c r="A82" s="20"/>
      <c r="B82" s="157"/>
      <c r="C82" s="128" t="s">
        <v>147</v>
      </c>
      <c r="D82" s="129" t="s">
        <v>147</v>
      </c>
      <c r="E82" s="184"/>
      <c r="F82" s="19"/>
      <c r="G82" s="184"/>
      <c r="H82" s="184"/>
      <c r="I82" s="184"/>
      <c r="J82" s="309">
        <f t="shared" si="1"/>
        <v>0</v>
      </c>
      <c r="K82" s="19"/>
    </row>
    <row r="83" spans="1:11" x14ac:dyDescent="0.2">
      <c r="A83" s="20"/>
      <c r="B83" s="157"/>
      <c r="C83" s="128" t="s">
        <v>147</v>
      </c>
      <c r="D83" s="129" t="s">
        <v>147</v>
      </c>
      <c r="E83" s="184"/>
      <c r="F83" s="19"/>
      <c r="G83" s="184"/>
      <c r="H83" s="184"/>
      <c r="I83" s="184"/>
      <c r="J83" s="309">
        <f t="shared" si="1"/>
        <v>0</v>
      </c>
      <c r="K83" s="19"/>
    </row>
    <row r="84" spans="1:11" x14ac:dyDescent="0.2">
      <c r="A84" s="20"/>
      <c r="B84" s="157"/>
      <c r="C84" s="128" t="s">
        <v>147</v>
      </c>
      <c r="D84" s="129" t="s">
        <v>147</v>
      </c>
      <c r="E84" s="184"/>
      <c r="F84" s="19"/>
      <c r="G84" s="184"/>
      <c r="H84" s="184"/>
      <c r="I84" s="184"/>
      <c r="J84" s="309">
        <f t="shared" si="1"/>
        <v>0</v>
      </c>
      <c r="K84" s="19"/>
    </row>
    <row r="85" spans="1:11" x14ac:dyDescent="0.2">
      <c r="A85" s="20"/>
      <c r="B85" s="157"/>
      <c r="C85" s="128" t="s">
        <v>147</v>
      </c>
      <c r="D85" s="129" t="s">
        <v>147</v>
      </c>
      <c r="E85" s="184"/>
      <c r="F85" s="19"/>
      <c r="G85" s="184"/>
      <c r="H85" s="184"/>
      <c r="I85" s="184"/>
      <c r="J85" s="309">
        <f t="shared" si="1"/>
        <v>0</v>
      </c>
      <c r="K85" s="19"/>
    </row>
    <row r="86" spans="1:11" x14ac:dyDescent="0.2">
      <c r="A86" s="20"/>
      <c r="B86" s="157"/>
      <c r="C86" s="128" t="s">
        <v>147</v>
      </c>
      <c r="D86" s="129" t="s">
        <v>147</v>
      </c>
      <c r="E86" s="184"/>
      <c r="F86" s="19"/>
      <c r="G86" s="184"/>
      <c r="H86" s="184"/>
      <c r="I86" s="184"/>
      <c r="J86" s="309">
        <f t="shared" si="1"/>
        <v>0</v>
      </c>
      <c r="K86" s="19"/>
    </row>
    <row r="87" spans="1:11" x14ac:dyDescent="0.2">
      <c r="A87" s="20"/>
      <c r="B87" s="157"/>
      <c r="C87" s="128" t="s">
        <v>147</v>
      </c>
      <c r="D87" s="129" t="s">
        <v>147</v>
      </c>
      <c r="E87" s="184"/>
      <c r="F87" s="19"/>
      <c r="G87" s="184"/>
      <c r="H87" s="184"/>
      <c r="I87" s="184"/>
      <c r="J87" s="309">
        <f t="shared" si="1"/>
        <v>0</v>
      </c>
      <c r="K87" s="19"/>
    </row>
    <row r="88" spans="1:11" x14ac:dyDescent="0.2">
      <c r="A88" s="20"/>
      <c r="B88" s="157"/>
      <c r="C88" s="128" t="s">
        <v>147</v>
      </c>
      <c r="D88" s="129" t="s">
        <v>147</v>
      </c>
      <c r="E88" s="184"/>
      <c r="F88" s="19"/>
      <c r="G88" s="184"/>
      <c r="H88" s="184"/>
      <c r="I88" s="184"/>
      <c r="J88" s="309">
        <f t="shared" si="1"/>
        <v>0</v>
      </c>
      <c r="K88" s="19"/>
    </row>
    <row r="89" spans="1:11" x14ac:dyDescent="0.2">
      <c r="A89" s="20"/>
      <c r="B89" s="157"/>
      <c r="C89" s="128" t="s">
        <v>147</v>
      </c>
      <c r="D89" s="129" t="s">
        <v>147</v>
      </c>
      <c r="E89" s="184"/>
      <c r="F89" s="19"/>
      <c r="G89" s="184"/>
      <c r="H89" s="184"/>
      <c r="I89" s="184"/>
      <c r="J89" s="309">
        <f t="shared" si="1"/>
        <v>0</v>
      </c>
      <c r="K89" s="19"/>
    </row>
    <row r="90" spans="1:11" x14ac:dyDescent="0.2">
      <c r="A90" s="20"/>
      <c r="B90" s="157"/>
      <c r="C90" s="128" t="s">
        <v>147</v>
      </c>
      <c r="D90" s="129" t="s">
        <v>147</v>
      </c>
      <c r="E90" s="184"/>
      <c r="F90" s="19"/>
      <c r="G90" s="184"/>
      <c r="H90" s="184"/>
      <c r="I90" s="184"/>
      <c r="J90" s="309">
        <f t="shared" si="1"/>
        <v>0</v>
      </c>
      <c r="K90" s="19"/>
    </row>
    <row r="91" spans="1:11" x14ac:dyDescent="0.2">
      <c r="A91" s="20"/>
      <c r="B91" s="157"/>
      <c r="C91" s="128" t="s">
        <v>147</v>
      </c>
      <c r="D91" s="129" t="s">
        <v>147</v>
      </c>
      <c r="E91" s="184"/>
      <c r="F91" s="19"/>
      <c r="G91" s="184"/>
      <c r="H91" s="184"/>
      <c r="I91" s="184"/>
      <c r="J91" s="309">
        <f t="shared" si="1"/>
        <v>0</v>
      </c>
      <c r="K91" s="19"/>
    </row>
    <row r="92" spans="1:11" x14ac:dyDescent="0.2">
      <c r="A92" s="20"/>
      <c r="B92" s="157"/>
      <c r="C92" s="128" t="s">
        <v>147</v>
      </c>
      <c r="D92" s="129" t="s">
        <v>147</v>
      </c>
      <c r="E92" s="184"/>
      <c r="F92" s="19"/>
      <c r="G92" s="184"/>
      <c r="H92" s="184"/>
      <c r="I92" s="184"/>
      <c r="J92" s="309">
        <f t="shared" si="1"/>
        <v>0</v>
      </c>
      <c r="K92" s="19"/>
    </row>
    <row r="93" spans="1:11" x14ac:dyDescent="0.2">
      <c r="A93" s="20"/>
      <c r="B93" s="157"/>
      <c r="C93" s="128" t="s">
        <v>147</v>
      </c>
      <c r="D93" s="129" t="s">
        <v>147</v>
      </c>
      <c r="E93" s="184"/>
      <c r="F93" s="19"/>
      <c r="G93" s="184"/>
      <c r="H93" s="184"/>
      <c r="I93" s="184"/>
      <c r="J93" s="309">
        <f t="shared" si="1"/>
        <v>0</v>
      </c>
      <c r="K93" s="19"/>
    </row>
    <row r="94" spans="1:11" x14ac:dyDescent="0.2">
      <c r="A94" s="20"/>
      <c r="B94" s="157"/>
      <c r="C94" s="128" t="s">
        <v>147</v>
      </c>
      <c r="D94" s="129" t="s">
        <v>147</v>
      </c>
      <c r="E94" s="184"/>
      <c r="F94" s="19"/>
      <c r="G94" s="184"/>
      <c r="H94" s="184"/>
      <c r="I94" s="184"/>
      <c r="J94" s="309">
        <f t="shared" si="1"/>
        <v>0</v>
      </c>
      <c r="K94" s="19"/>
    </row>
    <row r="95" spans="1:11" x14ac:dyDescent="0.2">
      <c r="A95" s="20"/>
      <c r="B95" s="157"/>
      <c r="C95" s="128" t="s">
        <v>147</v>
      </c>
      <c r="D95" s="129" t="s">
        <v>147</v>
      </c>
      <c r="E95" s="184"/>
      <c r="F95" s="19"/>
      <c r="G95" s="184"/>
      <c r="H95" s="184"/>
      <c r="I95" s="184"/>
      <c r="J95" s="309">
        <f t="shared" si="1"/>
        <v>0</v>
      </c>
      <c r="K95" s="19"/>
    </row>
    <row r="96" spans="1:11" x14ac:dyDescent="0.2">
      <c r="A96" s="20"/>
      <c r="B96" s="157"/>
      <c r="C96" s="128" t="s">
        <v>147</v>
      </c>
      <c r="D96" s="129" t="s">
        <v>147</v>
      </c>
      <c r="E96" s="184"/>
      <c r="F96" s="19"/>
      <c r="G96" s="184"/>
      <c r="H96" s="184"/>
      <c r="I96" s="184"/>
      <c r="J96" s="309">
        <f t="shared" si="1"/>
        <v>0</v>
      </c>
      <c r="K96" s="19"/>
    </row>
    <row r="97" spans="1:11" x14ac:dyDescent="0.2">
      <c r="A97" s="20"/>
      <c r="B97" s="157"/>
      <c r="C97" s="128" t="s">
        <v>147</v>
      </c>
      <c r="D97" s="129" t="s">
        <v>147</v>
      </c>
      <c r="E97" s="184"/>
      <c r="F97" s="19"/>
      <c r="G97" s="184"/>
      <c r="H97" s="184"/>
      <c r="I97" s="184"/>
      <c r="J97" s="309">
        <f t="shared" si="1"/>
        <v>0</v>
      </c>
      <c r="K97" s="19"/>
    </row>
    <row r="98" spans="1:11" x14ac:dyDescent="0.2">
      <c r="A98" s="20"/>
      <c r="B98" s="157"/>
      <c r="C98" s="128" t="s">
        <v>147</v>
      </c>
      <c r="D98" s="129" t="s">
        <v>147</v>
      </c>
      <c r="E98" s="184"/>
      <c r="F98" s="19"/>
      <c r="G98" s="184"/>
      <c r="H98" s="184"/>
      <c r="I98" s="184"/>
      <c r="J98" s="309">
        <f t="shared" si="1"/>
        <v>0</v>
      </c>
      <c r="K98" s="19"/>
    </row>
    <row r="99" spans="1:11" x14ac:dyDescent="0.2">
      <c r="A99" s="20"/>
      <c r="B99" s="157"/>
      <c r="C99" s="128" t="s">
        <v>147</v>
      </c>
      <c r="D99" s="129" t="s">
        <v>147</v>
      </c>
      <c r="E99" s="184"/>
      <c r="F99" s="19"/>
      <c r="G99" s="184"/>
      <c r="H99" s="184"/>
      <c r="I99" s="184"/>
      <c r="J99" s="309">
        <f t="shared" si="1"/>
        <v>0</v>
      </c>
      <c r="K99" s="19"/>
    </row>
    <row r="100" spans="1:11" x14ac:dyDescent="0.2">
      <c r="A100" s="20"/>
      <c r="B100" s="157"/>
      <c r="C100" s="128" t="s">
        <v>147</v>
      </c>
      <c r="D100" s="129" t="s">
        <v>147</v>
      </c>
      <c r="E100" s="184"/>
      <c r="F100" s="19"/>
      <c r="G100" s="184"/>
      <c r="H100" s="184"/>
      <c r="I100" s="184"/>
      <c r="J100" s="309">
        <f t="shared" si="1"/>
        <v>0</v>
      </c>
      <c r="K100" s="19"/>
    </row>
    <row r="101" spans="1:11" x14ac:dyDescent="0.2">
      <c r="A101" s="20"/>
      <c r="B101" s="157"/>
      <c r="C101" s="128" t="s">
        <v>147</v>
      </c>
      <c r="D101" s="129" t="s">
        <v>147</v>
      </c>
      <c r="E101" s="184"/>
      <c r="F101" s="19"/>
      <c r="G101" s="184"/>
      <c r="H101" s="184"/>
      <c r="I101" s="184"/>
      <c r="J101" s="309">
        <f t="shared" si="1"/>
        <v>0</v>
      </c>
      <c r="K101" s="19"/>
    </row>
    <row r="102" spans="1:11" x14ac:dyDescent="0.2">
      <c r="A102" s="20"/>
      <c r="B102" s="157"/>
      <c r="C102" s="128" t="s">
        <v>147</v>
      </c>
      <c r="D102" s="129" t="s">
        <v>147</v>
      </c>
      <c r="E102" s="184"/>
      <c r="F102" s="19"/>
      <c r="G102" s="184"/>
      <c r="H102" s="184"/>
      <c r="I102" s="184"/>
      <c r="J102" s="309">
        <f t="shared" si="1"/>
        <v>0</v>
      </c>
      <c r="K102" s="19"/>
    </row>
    <row r="103" spans="1:11" x14ac:dyDescent="0.2">
      <c r="A103" s="20"/>
      <c r="B103" s="157"/>
      <c r="C103" s="128" t="s">
        <v>147</v>
      </c>
      <c r="D103" s="129" t="s">
        <v>147</v>
      </c>
      <c r="E103" s="184"/>
      <c r="F103" s="19"/>
      <c r="G103" s="184"/>
      <c r="H103" s="184"/>
      <c r="I103" s="184"/>
      <c r="J103" s="309">
        <f t="shared" si="1"/>
        <v>0</v>
      </c>
      <c r="K103" s="19"/>
    </row>
    <row r="104" spans="1:11" x14ac:dyDescent="0.2">
      <c r="A104" s="20"/>
      <c r="B104" s="157"/>
      <c r="C104" s="128" t="s">
        <v>147</v>
      </c>
      <c r="D104" s="129" t="s">
        <v>147</v>
      </c>
      <c r="E104" s="184"/>
      <c r="F104" s="19"/>
      <c r="G104" s="184"/>
      <c r="H104" s="184"/>
      <c r="I104" s="184"/>
      <c r="J104" s="309">
        <f t="shared" si="1"/>
        <v>0</v>
      </c>
      <c r="K104" s="19"/>
    </row>
    <row r="105" spans="1:11" x14ac:dyDescent="0.2">
      <c r="A105" s="20"/>
      <c r="B105" s="157"/>
      <c r="C105" s="128" t="s">
        <v>147</v>
      </c>
      <c r="D105" s="129" t="s">
        <v>147</v>
      </c>
      <c r="E105" s="184"/>
      <c r="F105" s="19"/>
      <c r="G105" s="184"/>
      <c r="H105" s="184"/>
      <c r="I105" s="184"/>
      <c r="J105" s="309">
        <f t="shared" si="1"/>
        <v>0</v>
      </c>
      <c r="K105" s="19"/>
    </row>
    <row r="106" spans="1:11" x14ac:dyDescent="0.2">
      <c r="A106" s="20"/>
      <c r="B106" s="157"/>
      <c r="C106" s="128" t="s">
        <v>147</v>
      </c>
      <c r="D106" s="129" t="s">
        <v>147</v>
      </c>
      <c r="E106" s="184"/>
      <c r="F106" s="19"/>
      <c r="G106" s="184"/>
      <c r="H106" s="184"/>
      <c r="I106" s="184"/>
      <c r="J106" s="309">
        <f t="shared" si="1"/>
        <v>0</v>
      </c>
      <c r="K106" s="19"/>
    </row>
    <row r="107" spans="1:11" x14ac:dyDescent="0.2">
      <c r="A107" s="20"/>
      <c r="B107" s="157"/>
      <c r="C107" s="128" t="s">
        <v>147</v>
      </c>
      <c r="D107" s="129" t="s">
        <v>147</v>
      </c>
      <c r="E107" s="184"/>
      <c r="F107" s="19"/>
      <c r="G107" s="184"/>
      <c r="H107" s="184"/>
      <c r="I107" s="184"/>
      <c r="J107" s="309">
        <f t="shared" si="1"/>
        <v>0</v>
      </c>
      <c r="K107" s="19"/>
    </row>
    <row r="108" spans="1:11" x14ac:dyDescent="0.2">
      <c r="A108" s="20"/>
      <c r="B108" s="157"/>
      <c r="C108" s="128" t="s">
        <v>147</v>
      </c>
      <c r="D108" s="129" t="s">
        <v>147</v>
      </c>
      <c r="E108" s="184"/>
      <c r="F108" s="19"/>
      <c r="G108" s="184"/>
      <c r="H108" s="184"/>
      <c r="I108" s="184"/>
      <c r="J108" s="309">
        <f t="shared" si="1"/>
        <v>0</v>
      </c>
      <c r="K108" s="19"/>
    </row>
    <row r="109" spans="1:11" x14ac:dyDescent="0.2">
      <c r="A109" s="20"/>
      <c r="B109" s="157"/>
      <c r="C109" s="128" t="s">
        <v>147</v>
      </c>
      <c r="D109" s="129" t="s">
        <v>147</v>
      </c>
      <c r="E109" s="184"/>
      <c r="F109" s="19"/>
      <c r="G109" s="184"/>
      <c r="H109" s="184"/>
      <c r="I109" s="184"/>
      <c r="J109" s="309">
        <f t="shared" si="1"/>
        <v>0</v>
      </c>
      <c r="K109" s="19"/>
    </row>
    <row r="110" spans="1:11" x14ac:dyDescent="0.2">
      <c r="A110" s="20"/>
      <c r="B110" s="157"/>
      <c r="C110" s="128" t="s">
        <v>147</v>
      </c>
      <c r="D110" s="129" t="s">
        <v>147</v>
      </c>
      <c r="E110" s="184"/>
      <c r="F110" s="19"/>
      <c r="G110" s="184"/>
      <c r="H110" s="184"/>
      <c r="I110" s="184"/>
      <c r="J110" s="309">
        <f t="shared" si="1"/>
        <v>0</v>
      </c>
      <c r="K110" s="19"/>
    </row>
    <row r="111" spans="1:11" x14ac:dyDescent="0.2">
      <c r="A111" s="20"/>
      <c r="B111" s="157"/>
      <c r="C111" s="128" t="s">
        <v>147</v>
      </c>
      <c r="D111" s="129" t="s">
        <v>147</v>
      </c>
      <c r="E111" s="184"/>
      <c r="F111" s="19"/>
      <c r="G111" s="184"/>
      <c r="H111" s="184"/>
      <c r="I111" s="184"/>
      <c r="J111" s="309">
        <f t="shared" si="1"/>
        <v>0</v>
      </c>
      <c r="K111" s="19"/>
    </row>
    <row r="112" spans="1:11" x14ac:dyDescent="0.2">
      <c r="A112" s="20"/>
      <c r="B112" s="157"/>
      <c r="C112" s="128" t="s">
        <v>147</v>
      </c>
      <c r="D112" s="129" t="s">
        <v>147</v>
      </c>
      <c r="E112" s="184"/>
      <c r="F112" s="19"/>
      <c r="G112" s="184"/>
      <c r="H112" s="184"/>
      <c r="I112" s="184"/>
      <c r="J112" s="309">
        <f t="shared" si="1"/>
        <v>0</v>
      </c>
      <c r="K112" s="19"/>
    </row>
    <row r="113" spans="1:11" x14ac:dyDescent="0.2">
      <c r="A113" s="20"/>
      <c r="B113" s="157"/>
      <c r="C113" s="128" t="s">
        <v>147</v>
      </c>
      <c r="D113" s="129" t="s">
        <v>147</v>
      </c>
      <c r="E113" s="184"/>
      <c r="F113" s="19"/>
      <c r="G113" s="184"/>
      <c r="H113" s="184"/>
      <c r="I113" s="184"/>
      <c r="J113" s="309">
        <f t="shared" si="1"/>
        <v>0</v>
      </c>
      <c r="K113" s="19"/>
    </row>
    <row r="114" spans="1:11" x14ac:dyDescent="0.2">
      <c r="A114" s="20"/>
      <c r="B114" s="20"/>
      <c r="C114" s="20"/>
      <c r="D114" s="416"/>
      <c r="E114" s="20"/>
      <c r="F114" s="20"/>
      <c r="G114" s="20"/>
      <c r="H114" s="20"/>
      <c r="I114" s="20"/>
      <c r="J114" s="20"/>
      <c r="K114" s="20"/>
    </row>
  </sheetData>
  <sheetProtection password="A253" sheet="1" objects="1" scenarios="1"/>
  <phoneticPr fontId="7" type="noConversion"/>
  <dataValidations count="2">
    <dataValidation type="list" allowBlank="1" showInputMessage="1" showErrorMessage="1" sqref="D14:D113">
      <formula1>"bitte wählen,Wasser,Deponiegas,Klärgas,Grubengas,Biogas,Biomasse,Geothermie,Wind onshore,Wind offshore,Solar,Sonstiges"</formula1>
    </dataValidation>
    <dataValidation type="list" allowBlank="1" showInputMessage="1" showErrorMessage="1" sqref="C14:C113">
      <formula1>"bitte wählen,HöS,HöS/HS,HS,HS/MS,MS,MS/NS,NS"</formula1>
    </dataValidation>
  </dataValidations>
  <pageMargins left="0.78740157499999996" right="0.78740157499999996" top="0.984251969" bottom="0.984251969" header="0.4921259845" footer="0.4921259845"/>
  <pageSetup paperSize="9" scale="45" fitToHeight="50" orientation="portrait" r:id="rId1"/>
  <headerFooter alignWithMargins="0">
    <oddFooter>&amp;R&amp;12Seite &amp;P von &amp;N</oddFooter>
  </headerFooter>
  <ignoredErrors>
    <ignoredError sqref="F5:F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4">
    <tabColor rgb="FFFFFF99"/>
    <pageSetUpPr fitToPage="1"/>
  </sheetPr>
  <dimension ref="A1:H276"/>
  <sheetViews>
    <sheetView showGridLines="0" zoomScale="85" zoomScaleNormal="85" workbookViewId="0">
      <pane ySplit="15" topLeftCell="A262" activePane="bottomLeft" state="frozen"/>
      <selection pane="bottomLeft" activeCell="A16" sqref="A16"/>
    </sheetView>
  </sheetViews>
  <sheetFormatPr baseColWidth="10" defaultColWidth="10" defaultRowHeight="14.25" x14ac:dyDescent="0.2"/>
  <cols>
    <col min="1" max="1" width="3" style="143" customWidth="1"/>
    <col min="2" max="2" width="42.375" style="143" customWidth="1"/>
    <col min="3" max="3" width="39.5" style="143" customWidth="1"/>
    <col min="4" max="4" width="13.75" style="143" customWidth="1"/>
    <col min="5" max="6" width="16.625" style="143" customWidth="1"/>
    <col min="7" max="7" width="20.625" style="144" customWidth="1"/>
    <col min="8" max="8" width="6.5" style="143" bestFit="1" customWidth="1"/>
    <col min="9" max="16384" width="10" style="143"/>
  </cols>
  <sheetData>
    <row r="1" spans="1:8" ht="15" x14ac:dyDescent="0.2">
      <c r="B1" s="130"/>
      <c r="D1" s="76"/>
    </row>
    <row r="2" spans="1:8" ht="15.75" x14ac:dyDescent="0.2">
      <c r="A2" s="145" t="s">
        <v>500</v>
      </c>
    </row>
    <row r="3" spans="1:8" ht="15.75" x14ac:dyDescent="0.2">
      <c r="A3" s="145"/>
    </row>
    <row r="4" spans="1:8" ht="30" x14ac:dyDescent="0.2">
      <c r="A4" s="145"/>
      <c r="B4" s="124" t="s">
        <v>169</v>
      </c>
      <c r="C4" s="124" t="s">
        <v>446</v>
      </c>
    </row>
    <row r="5" spans="1:8" ht="15.75" x14ac:dyDescent="0.2">
      <c r="A5" s="145"/>
      <c r="B5" s="437" t="s">
        <v>440</v>
      </c>
      <c r="C5" s="289">
        <f t="shared" ref="C5:C11" si="0">SUMIFS(C:C,H:H,B5)</f>
        <v>0</v>
      </c>
      <c r="F5" s="144"/>
      <c r="G5" s="143"/>
    </row>
    <row r="6" spans="1:8" ht="15.75" x14ac:dyDescent="0.2">
      <c r="A6" s="145"/>
      <c r="B6" s="437" t="s">
        <v>441</v>
      </c>
      <c r="C6" s="289">
        <f t="shared" si="0"/>
        <v>0</v>
      </c>
      <c r="F6" s="144"/>
      <c r="G6" s="143"/>
    </row>
    <row r="7" spans="1:8" ht="15.75" x14ac:dyDescent="0.2">
      <c r="A7" s="145"/>
      <c r="B7" s="437" t="s">
        <v>439</v>
      </c>
      <c r="C7" s="289">
        <f t="shared" si="0"/>
        <v>0</v>
      </c>
      <c r="F7" s="144"/>
      <c r="G7" s="143"/>
    </row>
    <row r="8" spans="1:8" ht="15.75" x14ac:dyDescent="0.2">
      <c r="A8" s="145"/>
      <c r="B8" s="437" t="s">
        <v>442</v>
      </c>
      <c r="C8" s="289">
        <f t="shared" si="0"/>
        <v>0</v>
      </c>
      <c r="F8" s="144"/>
      <c r="G8" s="143"/>
    </row>
    <row r="9" spans="1:8" ht="15.75" x14ac:dyDescent="0.2">
      <c r="A9" s="145"/>
      <c r="B9" s="437" t="s">
        <v>443</v>
      </c>
      <c r="C9" s="289">
        <f t="shared" si="0"/>
        <v>0</v>
      </c>
      <c r="F9" s="144"/>
      <c r="G9" s="143"/>
    </row>
    <row r="10" spans="1:8" ht="15.75" x14ac:dyDescent="0.2">
      <c r="A10" s="145"/>
      <c r="B10" s="437" t="s">
        <v>444</v>
      </c>
      <c r="C10" s="289">
        <f t="shared" si="0"/>
        <v>0</v>
      </c>
      <c r="F10" s="144"/>
      <c r="G10" s="143"/>
    </row>
    <row r="11" spans="1:8" ht="15.75" x14ac:dyDescent="0.2">
      <c r="A11" s="145"/>
      <c r="B11" s="437" t="s">
        <v>445</v>
      </c>
      <c r="C11" s="289">
        <f t="shared" si="0"/>
        <v>0</v>
      </c>
      <c r="F11" s="144"/>
      <c r="G11" s="143"/>
    </row>
    <row r="12" spans="1:8" ht="15.75" x14ac:dyDescent="0.2">
      <c r="A12" s="145"/>
    </row>
    <row r="13" spans="1:8" ht="15.75" x14ac:dyDescent="0.2">
      <c r="A13" s="145"/>
    </row>
    <row r="14" spans="1:8" x14ac:dyDescent="0.2">
      <c r="A14" s="147"/>
      <c r="B14" s="147"/>
      <c r="C14" s="147"/>
      <c r="D14" s="147"/>
      <c r="E14" s="147"/>
      <c r="F14" s="147"/>
      <c r="G14" s="179"/>
      <c r="H14" s="147"/>
    </row>
    <row r="15" spans="1:8" ht="75.75" customHeight="1" x14ac:dyDescent="0.2">
      <c r="A15" s="147"/>
      <c r="B15" s="438" t="str">
        <f>"Summe der Plankosten der erforderlichen Inanspruchnahme vorgelagerter Netzebenen für das Jahr "&amp;'A. Allgemeine Informationen'!C14&amp;" [EUR]"</f>
        <v>Summe der Plankosten der erforderlichen Inanspruchnahme vorgelagerter Netzebenen für das Jahr 2018 [EUR]</v>
      </c>
      <c r="C15" s="291">
        <f>SUM(G20:G275)</f>
        <v>0</v>
      </c>
      <c r="D15" s="437"/>
      <c r="E15" s="681" t="str">
        <f>"Gebuchter Jahresaufwand für Aufwendungen für die erforderliche Inanspruchnahme vorgelagerter Netzebenen gemäß handelsrechtlichem Jahresabschluss " &amp; 'A. Allgemeine Informationen'!$C$14-2</f>
        <v>Gebuchter Jahresaufwand für Aufwendungen für die erforderliche Inanspruchnahme vorgelagerter Netzebenen gemäß handelsrechtlichem Jahresabschluss 2016</v>
      </c>
      <c r="F15" s="681"/>
      <c r="G15" s="606"/>
      <c r="H15" s="147"/>
    </row>
    <row r="16" spans="1:8" ht="15" x14ac:dyDescent="0.2">
      <c r="A16" s="147"/>
      <c r="B16" s="441"/>
      <c r="C16" s="442"/>
      <c r="D16" s="442"/>
      <c r="E16" s="442"/>
      <c r="F16" s="442"/>
      <c r="G16" s="443"/>
      <c r="H16" s="147"/>
    </row>
    <row r="17" spans="1:8" ht="15" x14ac:dyDescent="0.2">
      <c r="A17" s="147"/>
      <c r="B17" s="446" t="s">
        <v>168</v>
      </c>
      <c r="C17" s="447"/>
      <c r="D17" s="448"/>
      <c r="E17" s="680" t="str">
        <f>"Entgelt des Jahres "&amp;'A. Allgemeine Informationen'!$C$14</f>
        <v>Entgelt des Jahres 2018</v>
      </c>
      <c r="F17" s="680"/>
      <c r="G17" s="459" t="s">
        <v>469</v>
      </c>
      <c r="H17" s="147"/>
    </row>
    <row r="18" spans="1:8" ht="15" x14ac:dyDescent="0.2">
      <c r="A18" s="147"/>
      <c r="B18" s="449" t="s">
        <v>169</v>
      </c>
      <c r="C18" s="447" t="s">
        <v>147</v>
      </c>
      <c r="D18" s="450"/>
      <c r="E18" s="444"/>
      <c r="F18" s="444"/>
      <c r="G18" s="460" t="s">
        <v>331</v>
      </c>
      <c r="H18" s="147"/>
    </row>
    <row r="19" spans="1:8" ht="24.95" customHeight="1" x14ac:dyDescent="0.25">
      <c r="A19" s="147"/>
      <c r="B19" s="451"/>
      <c r="C19" s="149" t="s">
        <v>468</v>
      </c>
      <c r="D19" s="452" t="s">
        <v>170</v>
      </c>
      <c r="E19" s="150" t="s">
        <v>187</v>
      </c>
      <c r="F19" s="150" t="s">
        <v>170</v>
      </c>
      <c r="G19" s="461"/>
      <c r="H19" s="147"/>
    </row>
    <row r="20" spans="1:8" ht="15" customHeight="1" thickBot="1" x14ac:dyDescent="0.25">
      <c r="A20" s="147"/>
      <c r="B20" s="451" t="s">
        <v>171</v>
      </c>
      <c r="C20" s="311"/>
      <c r="D20" s="453" t="s">
        <v>364</v>
      </c>
      <c r="E20" s="173"/>
      <c r="F20" s="293" t="s">
        <v>365</v>
      </c>
      <c r="G20" s="462">
        <f>C20*E20</f>
        <v>0</v>
      </c>
      <c r="H20" s="147"/>
    </row>
    <row r="21" spans="1:8" ht="15" customHeight="1" thickBot="1" x14ac:dyDescent="0.25">
      <c r="A21" s="147"/>
      <c r="B21" s="451" t="s">
        <v>172</v>
      </c>
      <c r="C21" s="311"/>
      <c r="D21" s="453" t="s">
        <v>111</v>
      </c>
      <c r="E21" s="173"/>
      <c r="F21" s="293" t="s">
        <v>221</v>
      </c>
      <c r="G21" s="462">
        <f>C21*E21/100</f>
        <v>0</v>
      </c>
      <c r="H21" s="458" t="str">
        <f>IF(C18="bitte wählen"," ",C18)</f>
        <v xml:space="preserve"> </v>
      </c>
    </row>
    <row r="22" spans="1:8" ht="15" customHeight="1" x14ac:dyDescent="0.2">
      <c r="A22" s="147"/>
      <c r="B22" s="451" t="s">
        <v>59</v>
      </c>
      <c r="C22" s="311"/>
      <c r="D22" s="595"/>
      <c r="E22" s="173"/>
      <c r="F22" s="605"/>
      <c r="G22" s="176"/>
      <c r="H22" s="147"/>
    </row>
    <row r="23" spans="1:8" s="152" customFormat="1" ht="24.95" customHeight="1" x14ac:dyDescent="0.25">
      <c r="A23" s="151"/>
      <c r="B23" s="454" t="s">
        <v>174</v>
      </c>
      <c r="C23" s="312"/>
      <c r="D23" s="455"/>
      <c r="E23" s="445"/>
      <c r="F23" s="151"/>
      <c r="G23" s="463"/>
      <c r="H23" s="151"/>
    </row>
    <row r="24" spans="1:8" ht="15" customHeight="1" x14ac:dyDescent="0.2">
      <c r="A24" s="147"/>
      <c r="B24" s="456"/>
      <c r="C24" s="311"/>
      <c r="D24" s="146"/>
      <c r="E24" s="173"/>
      <c r="F24" s="148"/>
      <c r="G24" s="176"/>
      <c r="H24" s="147"/>
    </row>
    <row r="25" spans="1:8" ht="15" customHeight="1" x14ac:dyDescent="0.2">
      <c r="A25" s="147"/>
      <c r="B25" s="456"/>
      <c r="C25" s="311"/>
      <c r="D25" s="146"/>
      <c r="E25" s="173"/>
      <c r="F25" s="148"/>
      <c r="G25" s="176"/>
      <c r="H25" s="147"/>
    </row>
    <row r="26" spans="1:8" ht="15" customHeight="1" x14ac:dyDescent="0.2">
      <c r="A26" s="147"/>
      <c r="B26" s="456"/>
      <c r="C26" s="311"/>
      <c r="D26" s="146"/>
      <c r="E26" s="173"/>
      <c r="F26" s="148"/>
      <c r="G26" s="176"/>
      <c r="H26" s="147"/>
    </row>
    <row r="27" spans="1:8" ht="15" customHeight="1" x14ac:dyDescent="0.2">
      <c r="A27" s="147"/>
      <c r="B27" s="456"/>
      <c r="C27" s="311"/>
      <c r="D27" s="146"/>
      <c r="E27" s="173"/>
      <c r="F27" s="148"/>
      <c r="G27" s="176"/>
      <c r="H27" s="147"/>
    </row>
    <row r="28" spans="1:8" ht="15" customHeight="1" x14ac:dyDescent="0.2">
      <c r="A28" s="147"/>
      <c r="B28" s="456"/>
      <c r="C28" s="311"/>
      <c r="D28" s="146"/>
      <c r="E28" s="173"/>
      <c r="F28" s="148"/>
      <c r="G28" s="176"/>
      <c r="H28" s="147"/>
    </row>
    <row r="29" spans="1:8" x14ac:dyDescent="0.2">
      <c r="A29" s="147"/>
      <c r="B29" s="440"/>
      <c r="C29" s="457"/>
      <c r="D29" s="442"/>
      <c r="E29" s="442"/>
      <c r="F29" s="442"/>
      <c r="G29" s="443"/>
      <c r="H29" s="147"/>
    </row>
    <row r="30" spans="1:8" ht="15" x14ac:dyDescent="0.2">
      <c r="A30" s="147"/>
      <c r="B30" s="464" t="s">
        <v>175</v>
      </c>
      <c r="C30" s="439"/>
      <c r="D30" s="147"/>
      <c r="E30" s="682" t="str">
        <f>"Entgelt des Jahres "&amp;'A. Allgemeine Informationen'!$C$14</f>
        <v>Entgelt des Jahres 2018</v>
      </c>
      <c r="F30" s="683"/>
      <c r="G30" s="459" t="s">
        <v>469</v>
      </c>
      <c r="H30" s="147"/>
    </row>
    <row r="31" spans="1:8" ht="15" x14ac:dyDescent="0.2">
      <c r="A31" s="147"/>
      <c r="B31" s="465" t="s">
        <v>169</v>
      </c>
      <c r="C31" s="447" t="s">
        <v>147</v>
      </c>
      <c r="D31" s="147"/>
      <c r="E31" s="469"/>
      <c r="F31" s="444"/>
      <c r="G31" s="460" t="s">
        <v>331</v>
      </c>
      <c r="H31" s="147"/>
    </row>
    <row r="32" spans="1:8" ht="24.95" customHeight="1" x14ac:dyDescent="0.25">
      <c r="A32" s="147"/>
      <c r="B32" s="451"/>
      <c r="C32" s="149" t="s">
        <v>468</v>
      </c>
      <c r="D32" s="150" t="s">
        <v>170</v>
      </c>
      <c r="E32" s="470" t="s">
        <v>187</v>
      </c>
      <c r="F32" s="150" t="s">
        <v>170</v>
      </c>
      <c r="G32" s="461"/>
      <c r="H32" s="147"/>
    </row>
    <row r="33" spans="1:8" ht="15" customHeight="1" thickBot="1" x14ac:dyDescent="0.25">
      <c r="A33" s="147"/>
      <c r="B33" s="451" t="s">
        <v>171</v>
      </c>
      <c r="C33" s="311"/>
      <c r="D33" s="293" t="s">
        <v>364</v>
      </c>
      <c r="E33" s="146"/>
      <c r="F33" s="293" t="s">
        <v>365</v>
      </c>
      <c r="G33" s="462">
        <f>C33*E33</f>
        <v>0</v>
      </c>
      <c r="H33" s="147"/>
    </row>
    <row r="34" spans="1:8" ht="15" customHeight="1" thickBot="1" x14ac:dyDescent="0.25">
      <c r="A34" s="147"/>
      <c r="B34" s="451" t="s">
        <v>172</v>
      </c>
      <c r="C34" s="311"/>
      <c r="D34" s="293" t="s">
        <v>111</v>
      </c>
      <c r="E34" s="146"/>
      <c r="F34" s="293" t="s">
        <v>221</v>
      </c>
      <c r="G34" s="462">
        <f>C34*E34/100</f>
        <v>0</v>
      </c>
      <c r="H34" s="458" t="str">
        <f>IF(C31="bitte wählen"," ",C31)</f>
        <v xml:space="preserve"> </v>
      </c>
    </row>
    <row r="35" spans="1:8" ht="15" customHeight="1" x14ac:dyDescent="0.2">
      <c r="A35" s="147"/>
      <c r="B35" s="451" t="s">
        <v>59</v>
      </c>
      <c r="C35" s="311"/>
      <c r="D35" s="148"/>
      <c r="E35" s="146"/>
      <c r="F35" s="148"/>
      <c r="G35" s="176"/>
      <c r="H35" s="147"/>
    </row>
    <row r="36" spans="1:8" s="152" customFormat="1" ht="24.95" customHeight="1" x14ac:dyDescent="0.25">
      <c r="A36" s="151"/>
      <c r="B36" s="454" t="s">
        <v>174</v>
      </c>
      <c r="C36" s="312"/>
      <c r="D36" s="151"/>
      <c r="E36" s="471"/>
      <c r="F36" s="151"/>
      <c r="G36" s="463"/>
      <c r="H36" s="151"/>
    </row>
    <row r="37" spans="1:8" x14ac:dyDescent="0.2">
      <c r="A37" s="147"/>
      <c r="B37" s="466"/>
      <c r="C37" s="311"/>
      <c r="D37" s="148"/>
      <c r="E37" s="146"/>
      <c r="F37" s="148"/>
      <c r="G37" s="176"/>
      <c r="H37" s="147"/>
    </row>
    <row r="38" spans="1:8" x14ac:dyDescent="0.2">
      <c r="A38" s="147"/>
      <c r="B38" s="466"/>
      <c r="C38" s="311"/>
      <c r="D38" s="148"/>
      <c r="E38" s="146"/>
      <c r="F38" s="148"/>
      <c r="G38" s="176"/>
      <c r="H38" s="147"/>
    </row>
    <row r="39" spans="1:8" x14ac:dyDescent="0.2">
      <c r="A39" s="147"/>
      <c r="B39" s="466"/>
      <c r="C39" s="311"/>
      <c r="D39" s="148"/>
      <c r="E39" s="146"/>
      <c r="F39" s="148"/>
      <c r="G39" s="176"/>
      <c r="H39" s="147"/>
    </row>
    <row r="40" spans="1:8" x14ac:dyDescent="0.2">
      <c r="A40" s="147"/>
      <c r="B40" s="466"/>
      <c r="C40" s="311"/>
      <c r="D40" s="148"/>
      <c r="E40" s="146"/>
      <c r="F40" s="148"/>
      <c r="G40" s="176"/>
      <c r="H40" s="147"/>
    </row>
    <row r="41" spans="1:8" x14ac:dyDescent="0.2">
      <c r="A41" s="147"/>
      <c r="B41" s="466"/>
      <c r="C41" s="311"/>
      <c r="D41" s="148"/>
      <c r="E41" s="146"/>
      <c r="F41" s="148"/>
      <c r="G41" s="176"/>
      <c r="H41" s="147"/>
    </row>
    <row r="42" spans="1:8" x14ac:dyDescent="0.2">
      <c r="A42" s="147"/>
      <c r="B42" s="467"/>
      <c r="C42" s="468"/>
      <c r="D42" s="442"/>
      <c r="E42" s="442"/>
      <c r="F42" s="442"/>
      <c r="G42" s="443"/>
      <c r="H42" s="147"/>
    </row>
    <row r="43" spans="1:8" ht="15" x14ac:dyDescent="0.2">
      <c r="A43" s="147"/>
      <c r="B43" s="446" t="s">
        <v>176</v>
      </c>
      <c r="C43" s="447"/>
      <c r="D43" s="448"/>
      <c r="E43" s="680" t="str">
        <f>"Entgelt des Jahres "&amp;'A. Allgemeine Informationen'!$C$14</f>
        <v>Entgelt des Jahres 2018</v>
      </c>
      <c r="F43" s="680"/>
      <c r="G43" s="459" t="s">
        <v>469</v>
      </c>
      <c r="H43" s="147"/>
    </row>
    <row r="44" spans="1:8" ht="15" x14ac:dyDescent="0.2">
      <c r="A44" s="147"/>
      <c r="B44" s="465" t="s">
        <v>169</v>
      </c>
      <c r="C44" s="447" t="s">
        <v>147</v>
      </c>
      <c r="D44" s="450"/>
      <c r="E44" s="444"/>
      <c r="F44" s="444"/>
      <c r="G44" s="460" t="s">
        <v>331</v>
      </c>
      <c r="H44" s="147"/>
    </row>
    <row r="45" spans="1:8" ht="24.95" customHeight="1" x14ac:dyDescent="0.25">
      <c r="A45" s="147"/>
      <c r="B45" s="451"/>
      <c r="C45" s="149" t="s">
        <v>468</v>
      </c>
      <c r="D45" s="452" t="s">
        <v>170</v>
      </c>
      <c r="E45" s="150" t="s">
        <v>187</v>
      </c>
      <c r="F45" s="150" t="s">
        <v>170</v>
      </c>
      <c r="G45" s="461"/>
      <c r="H45" s="147"/>
    </row>
    <row r="46" spans="1:8" ht="15" customHeight="1" thickBot="1" x14ac:dyDescent="0.25">
      <c r="A46" s="147"/>
      <c r="B46" s="451" t="s">
        <v>171</v>
      </c>
      <c r="C46" s="311"/>
      <c r="D46" s="453" t="s">
        <v>364</v>
      </c>
      <c r="E46" s="173"/>
      <c r="F46" s="293" t="s">
        <v>365</v>
      </c>
      <c r="G46" s="462">
        <f>C46*E46</f>
        <v>0</v>
      </c>
      <c r="H46" s="147"/>
    </row>
    <row r="47" spans="1:8" ht="15" customHeight="1" thickBot="1" x14ac:dyDescent="0.25">
      <c r="A47" s="147"/>
      <c r="B47" s="451" t="s">
        <v>172</v>
      </c>
      <c r="C47" s="311"/>
      <c r="D47" s="453" t="s">
        <v>111</v>
      </c>
      <c r="E47" s="173"/>
      <c r="F47" s="293" t="s">
        <v>221</v>
      </c>
      <c r="G47" s="462">
        <f>C47*E47/100</f>
        <v>0</v>
      </c>
      <c r="H47" s="458" t="str">
        <f>IF(C44="bitte wählen"," ",C44)</f>
        <v xml:space="preserve"> </v>
      </c>
    </row>
    <row r="48" spans="1:8" ht="15" customHeight="1" x14ac:dyDescent="0.2">
      <c r="A48" s="147"/>
      <c r="B48" s="451" t="s">
        <v>59</v>
      </c>
      <c r="C48" s="311"/>
      <c r="D48" s="146"/>
      <c r="E48" s="173"/>
      <c r="F48" s="148"/>
      <c r="G48" s="176"/>
      <c r="H48" s="147"/>
    </row>
    <row r="49" spans="1:8" s="152" customFormat="1" ht="24.95" customHeight="1" x14ac:dyDescent="0.25">
      <c r="A49" s="151"/>
      <c r="B49" s="454" t="s">
        <v>174</v>
      </c>
      <c r="C49" s="312"/>
      <c r="D49" s="455"/>
      <c r="E49" s="445"/>
      <c r="F49" s="151"/>
      <c r="G49" s="463"/>
      <c r="H49" s="151"/>
    </row>
    <row r="50" spans="1:8" ht="15" customHeight="1" x14ac:dyDescent="0.2">
      <c r="A50" s="147"/>
      <c r="B50" s="466"/>
      <c r="C50" s="311"/>
      <c r="D50" s="146"/>
      <c r="E50" s="173"/>
      <c r="F50" s="148"/>
      <c r="G50" s="176"/>
      <c r="H50" s="147"/>
    </row>
    <row r="51" spans="1:8" ht="15" customHeight="1" x14ac:dyDescent="0.2">
      <c r="A51" s="147"/>
      <c r="B51" s="466"/>
      <c r="C51" s="311"/>
      <c r="D51" s="146"/>
      <c r="E51" s="173"/>
      <c r="F51" s="148"/>
      <c r="G51" s="176"/>
      <c r="H51" s="147"/>
    </row>
    <row r="52" spans="1:8" ht="15" customHeight="1" x14ac:dyDescent="0.2">
      <c r="A52" s="147"/>
      <c r="B52" s="466"/>
      <c r="C52" s="311"/>
      <c r="D52" s="146"/>
      <c r="E52" s="173"/>
      <c r="F52" s="148"/>
      <c r="G52" s="176"/>
      <c r="H52" s="147"/>
    </row>
    <row r="53" spans="1:8" ht="15" customHeight="1" x14ac:dyDescent="0.2">
      <c r="A53" s="147"/>
      <c r="B53" s="466"/>
      <c r="C53" s="311"/>
      <c r="D53" s="146"/>
      <c r="E53" s="173"/>
      <c r="F53" s="148"/>
      <c r="G53" s="176"/>
      <c r="H53" s="147"/>
    </row>
    <row r="54" spans="1:8" ht="15" customHeight="1" x14ac:dyDescent="0.2">
      <c r="A54" s="147"/>
      <c r="B54" s="466"/>
      <c r="C54" s="311"/>
      <c r="D54" s="146"/>
      <c r="E54" s="173"/>
      <c r="F54" s="148"/>
      <c r="G54" s="176"/>
      <c r="H54" s="147"/>
    </row>
    <row r="55" spans="1:8" x14ac:dyDescent="0.2">
      <c r="A55" s="147"/>
      <c r="B55" s="440"/>
      <c r="C55" s="442"/>
      <c r="D55" s="442"/>
      <c r="E55" s="442"/>
      <c r="F55" s="442"/>
      <c r="G55" s="443"/>
      <c r="H55" s="147"/>
    </row>
    <row r="56" spans="1:8" ht="15" x14ac:dyDescent="0.2">
      <c r="A56" s="147"/>
      <c r="B56" s="464" t="s">
        <v>177</v>
      </c>
      <c r="C56" s="439"/>
      <c r="D56" s="147"/>
      <c r="E56" s="678" t="str">
        <f>"Entgelt des Jahres "&amp;'A. Allgemeine Informationen'!$C$14</f>
        <v>Entgelt des Jahres 2018</v>
      </c>
      <c r="F56" s="679"/>
      <c r="G56" s="459" t="s">
        <v>469</v>
      </c>
      <c r="H56" s="147"/>
    </row>
    <row r="57" spans="1:8" ht="15" x14ac:dyDescent="0.2">
      <c r="A57" s="147"/>
      <c r="B57" s="465" t="s">
        <v>169</v>
      </c>
      <c r="C57" s="447" t="s">
        <v>147</v>
      </c>
      <c r="D57" s="147"/>
      <c r="E57" s="469"/>
      <c r="F57" s="444"/>
      <c r="G57" s="460" t="s">
        <v>331</v>
      </c>
      <c r="H57" s="147"/>
    </row>
    <row r="58" spans="1:8" ht="24.95" customHeight="1" x14ac:dyDescent="0.25">
      <c r="A58" s="147"/>
      <c r="B58" s="451"/>
      <c r="C58" s="149" t="s">
        <v>468</v>
      </c>
      <c r="D58" s="150" t="s">
        <v>170</v>
      </c>
      <c r="E58" s="470" t="s">
        <v>187</v>
      </c>
      <c r="F58" s="150" t="s">
        <v>170</v>
      </c>
      <c r="G58" s="461"/>
      <c r="H58" s="147"/>
    </row>
    <row r="59" spans="1:8" ht="15" customHeight="1" thickBot="1" x14ac:dyDescent="0.25">
      <c r="A59" s="147"/>
      <c r="B59" s="451" t="s">
        <v>171</v>
      </c>
      <c r="C59" s="311"/>
      <c r="D59" s="293" t="s">
        <v>364</v>
      </c>
      <c r="E59" s="146"/>
      <c r="F59" s="293" t="s">
        <v>365</v>
      </c>
      <c r="G59" s="462">
        <f>C59*E59</f>
        <v>0</v>
      </c>
      <c r="H59" s="147"/>
    </row>
    <row r="60" spans="1:8" ht="15" customHeight="1" thickBot="1" x14ac:dyDescent="0.25">
      <c r="A60" s="147"/>
      <c r="B60" s="451" t="s">
        <v>172</v>
      </c>
      <c r="C60" s="311"/>
      <c r="D60" s="293" t="s">
        <v>111</v>
      </c>
      <c r="E60" s="146"/>
      <c r="F60" s="293" t="s">
        <v>221</v>
      </c>
      <c r="G60" s="462">
        <f>C60*E60/100</f>
        <v>0</v>
      </c>
      <c r="H60" s="458" t="str">
        <f>IF(C57="bitte wählen"," ",C57)</f>
        <v xml:space="preserve"> </v>
      </c>
    </row>
    <row r="61" spans="1:8" ht="15" customHeight="1" x14ac:dyDescent="0.2">
      <c r="A61" s="147"/>
      <c r="B61" s="451" t="s">
        <v>59</v>
      </c>
      <c r="C61" s="311"/>
      <c r="D61" s="148"/>
      <c r="E61" s="146"/>
      <c r="F61" s="148"/>
      <c r="G61" s="176"/>
      <c r="H61" s="147"/>
    </row>
    <row r="62" spans="1:8" s="152" customFormat="1" ht="24.95" customHeight="1" x14ac:dyDescent="0.25">
      <c r="A62" s="151"/>
      <c r="B62" s="454" t="s">
        <v>174</v>
      </c>
      <c r="C62" s="312"/>
      <c r="D62" s="151"/>
      <c r="E62" s="471"/>
      <c r="F62" s="151"/>
      <c r="G62" s="463"/>
      <c r="H62" s="151"/>
    </row>
    <row r="63" spans="1:8" ht="15" customHeight="1" x14ac:dyDescent="0.2">
      <c r="A63" s="147"/>
      <c r="B63" s="466"/>
      <c r="C63" s="311"/>
      <c r="D63" s="148"/>
      <c r="E63" s="146"/>
      <c r="F63" s="148"/>
      <c r="G63" s="176"/>
      <c r="H63" s="147"/>
    </row>
    <row r="64" spans="1:8" ht="15" customHeight="1" x14ac:dyDescent="0.2">
      <c r="A64" s="147"/>
      <c r="B64" s="466"/>
      <c r="C64" s="311"/>
      <c r="D64" s="148"/>
      <c r="E64" s="146"/>
      <c r="F64" s="148"/>
      <c r="G64" s="176"/>
      <c r="H64" s="147"/>
    </row>
    <row r="65" spans="1:8" ht="15" customHeight="1" x14ac:dyDescent="0.2">
      <c r="A65" s="147"/>
      <c r="B65" s="466"/>
      <c r="C65" s="311"/>
      <c r="D65" s="148"/>
      <c r="E65" s="146"/>
      <c r="F65" s="148"/>
      <c r="G65" s="176"/>
      <c r="H65" s="147"/>
    </row>
    <row r="66" spans="1:8" ht="15" customHeight="1" x14ac:dyDescent="0.2">
      <c r="A66" s="147"/>
      <c r="B66" s="466"/>
      <c r="C66" s="311"/>
      <c r="D66" s="148"/>
      <c r="E66" s="146"/>
      <c r="F66" s="148"/>
      <c r="G66" s="176"/>
      <c r="H66" s="147"/>
    </row>
    <row r="67" spans="1:8" ht="15" customHeight="1" x14ac:dyDescent="0.2">
      <c r="A67" s="147"/>
      <c r="B67" s="466"/>
      <c r="C67" s="311"/>
      <c r="D67" s="148"/>
      <c r="E67" s="146"/>
      <c r="F67" s="148"/>
      <c r="G67" s="176"/>
      <c r="H67" s="147"/>
    </row>
    <row r="68" spans="1:8" x14ac:dyDescent="0.2">
      <c r="A68" s="147"/>
      <c r="B68" s="467"/>
      <c r="C68" s="468"/>
      <c r="D68" s="442"/>
      <c r="E68" s="442"/>
      <c r="F68" s="442"/>
      <c r="G68" s="443"/>
      <c r="H68" s="147"/>
    </row>
    <row r="69" spans="1:8" ht="15" x14ac:dyDescent="0.2">
      <c r="A69" s="147"/>
      <c r="B69" s="446" t="s">
        <v>179</v>
      </c>
      <c r="C69" s="447"/>
      <c r="D69" s="448"/>
      <c r="E69" s="680" t="str">
        <f>"Entgelt des Jahres "&amp;'A. Allgemeine Informationen'!$C$14</f>
        <v>Entgelt des Jahres 2018</v>
      </c>
      <c r="F69" s="680"/>
      <c r="G69" s="459" t="s">
        <v>469</v>
      </c>
      <c r="H69" s="147"/>
    </row>
    <row r="70" spans="1:8" ht="15" x14ac:dyDescent="0.2">
      <c r="A70" s="147"/>
      <c r="B70" s="465" t="s">
        <v>169</v>
      </c>
      <c r="C70" s="447" t="s">
        <v>147</v>
      </c>
      <c r="D70" s="450"/>
      <c r="E70" s="444"/>
      <c r="F70" s="444"/>
      <c r="G70" s="460" t="s">
        <v>331</v>
      </c>
      <c r="H70" s="147"/>
    </row>
    <row r="71" spans="1:8" ht="24.95" customHeight="1" x14ac:dyDescent="0.25">
      <c r="A71" s="147"/>
      <c r="B71" s="451"/>
      <c r="C71" s="149" t="s">
        <v>468</v>
      </c>
      <c r="D71" s="452" t="s">
        <v>170</v>
      </c>
      <c r="E71" s="150" t="s">
        <v>187</v>
      </c>
      <c r="F71" s="150" t="s">
        <v>170</v>
      </c>
      <c r="G71" s="461"/>
      <c r="H71" s="147"/>
    </row>
    <row r="72" spans="1:8" ht="15" customHeight="1" thickBot="1" x14ac:dyDescent="0.25">
      <c r="A72" s="147"/>
      <c r="B72" s="451" t="s">
        <v>171</v>
      </c>
      <c r="C72" s="311"/>
      <c r="D72" s="453" t="s">
        <v>364</v>
      </c>
      <c r="E72" s="173"/>
      <c r="F72" s="293" t="s">
        <v>365</v>
      </c>
      <c r="G72" s="462">
        <f>C72*E72</f>
        <v>0</v>
      </c>
      <c r="H72" s="147"/>
    </row>
    <row r="73" spans="1:8" ht="15" customHeight="1" thickBot="1" x14ac:dyDescent="0.25">
      <c r="A73" s="147"/>
      <c r="B73" s="451" t="s">
        <v>172</v>
      </c>
      <c r="C73" s="311"/>
      <c r="D73" s="453" t="s">
        <v>111</v>
      </c>
      <c r="E73" s="173"/>
      <c r="F73" s="293" t="s">
        <v>221</v>
      </c>
      <c r="G73" s="462">
        <f>C73*E73/100</f>
        <v>0</v>
      </c>
      <c r="H73" s="458" t="str">
        <f>IF(C70="bitte wählen"," ",C70)</f>
        <v xml:space="preserve"> </v>
      </c>
    </row>
    <row r="74" spans="1:8" ht="15" customHeight="1" x14ac:dyDescent="0.2">
      <c r="A74" s="147"/>
      <c r="B74" s="451" t="s">
        <v>59</v>
      </c>
      <c r="C74" s="311"/>
      <c r="D74" s="146"/>
      <c r="E74" s="173"/>
      <c r="F74" s="148"/>
      <c r="G74" s="176"/>
      <c r="H74" s="147"/>
    </row>
    <row r="75" spans="1:8" s="152" customFormat="1" ht="24.95" customHeight="1" x14ac:dyDescent="0.25">
      <c r="A75" s="151"/>
      <c r="B75" s="454" t="s">
        <v>174</v>
      </c>
      <c r="C75" s="312"/>
      <c r="D75" s="455"/>
      <c r="E75" s="445"/>
      <c r="F75" s="151"/>
      <c r="G75" s="463"/>
      <c r="H75" s="151"/>
    </row>
    <row r="76" spans="1:8" ht="15" customHeight="1" x14ac:dyDescent="0.2">
      <c r="A76" s="147"/>
      <c r="B76" s="466"/>
      <c r="C76" s="311"/>
      <c r="D76" s="146"/>
      <c r="E76" s="173"/>
      <c r="F76" s="148"/>
      <c r="G76" s="176"/>
      <c r="H76" s="147"/>
    </row>
    <row r="77" spans="1:8" ht="15" customHeight="1" x14ac:dyDescent="0.2">
      <c r="A77" s="147"/>
      <c r="B77" s="466"/>
      <c r="C77" s="311"/>
      <c r="D77" s="146"/>
      <c r="E77" s="173"/>
      <c r="F77" s="148"/>
      <c r="G77" s="176"/>
      <c r="H77" s="147"/>
    </row>
    <row r="78" spans="1:8" ht="15" customHeight="1" x14ac:dyDescent="0.2">
      <c r="A78" s="147"/>
      <c r="B78" s="466"/>
      <c r="C78" s="311"/>
      <c r="D78" s="146"/>
      <c r="E78" s="173"/>
      <c r="F78" s="148"/>
      <c r="G78" s="176"/>
      <c r="H78" s="147"/>
    </row>
    <row r="79" spans="1:8" ht="15" customHeight="1" x14ac:dyDescent="0.2">
      <c r="A79" s="147"/>
      <c r="B79" s="466"/>
      <c r="C79" s="311"/>
      <c r="D79" s="146"/>
      <c r="E79" s="173"/>
      <c r="F79" s="148"/>
      <c r="G79" s="176"/>
      <c r="H79" s="147"/>
    </row>
    <row r="80" spans="1:8" ht="15" customHeight="1" x14ac:dyDescent="0.2">
      <c r="A80" s="147"/>
      <c r="B80" s="466"/>
      <c r="C80" s="311"/>
      <c r="D80" s="146"/>
      <c r="E80" s="173"/>
      <c r="F80" s="148"/>
      <c r="G80" s="176"/>
      <c r="H80" s="147"/>
    </row>
    <row r="81" spans="1:8" x14ac:dyDescent="0.2">
      <c r="A81" s="147"/>
      <c r="B81" s="440"/>
      <c r="C81" s="442"/>
      <c r="D81" s="442"/>
      <c r="E81" s="442"/>
      <c r="F81" s="442"/>
      <c r="G81" s="443"/>
      <c r="H81" s="147"/>
    </row>
    <row r="82" spans="1:8" ht="15" x14ac:dyDescent="0.2">
      <c r="A82" s="147"/>
      <c r="B82" s="464" t="s">
        <v>180</v>
      </c>
      <c r="C82" s="439"/>
      <c r="D82" s="147"/>
      <c r="E82" s="678" t="str">
        <f>"Entgelt des Jahres "&amp;'A. Allgemeine Informationen'!$C$14</f>
        <v>Entgelt des Jahres 2018</v>
      </c>
      <c r="F82" s="679"/>
      <c r="G82" s="459" t="s">
        <v>469</v>
      </c>
      <c r="H82" s="147"/>
    </row>
    <row r="83" spans="1:8" ht="15" x14ac:dyDescent="0.2">
      <c r="A83" s="147"/>
      <c r="B83" s="465" t="s">
        <v>169</v>
      </c>
      <c r="C83" s="447" t="s">
        <v>147</v>
      </c>
      <c r="D83" s="147"/>
      <c r="E83" s="469"/>
      <c r="F83" s="444"/>
      <c r="G83" s="460" t="s">
        <v>331</v>
      </c>
      <c r="H83" s="147"/>
    </row>
    <row r="84" spans="1:8" ht="24.95" customHeight="1" x14ac:dyDescent="0.25">
      <c r="A84" s="147"/>
      <c r="B84" s="451"/>
      <c r="C84" s="149" t="s">
        <v>468</v>
      </c>
      <c r="D84" s="150" t="s">
        <v>170</v>
      </c>
      <c r="E84" s="470" t="s">
        <v>187</v>
      </c>
      <c r="F84" s="150" t="s">
        <v>170</v>
      </c>
      <c r="G84" s="461"/>
      <c r="H84" s="147"/>
    </row>
    <row r="85" spans="1:8" ht="15" customHeight="1" thickBot="1" x14ac:dyDescent="0.25">
      <c r="A85" s="147"/>
      <c r="B85" s="451" t="s">
        <v>171</v>
      </c>
      <c r="C85" s="311"/>
      <c r="D85" s="293" t="s">
        <v>364</v>
      </c>
      <c r="E85" s="146"/>
      <c r="F85" s="293" t="s">
        <v>365</v>
      </c>
      <c r="G85" s="462">
        <f>C85*E85</f>
        <v>0</v>
      </c>
      <c r="H85" s="147"/>
    </row>
    <row r="86" spans="1:8" ht="15" customHeight="1" thickBot="1" x14ac:dyDescent="0.25">
      <c r="A86" s="147"/>
      <c r="B86" s="451" t="s">
        <v>172</v>
      </c>
      <c r="C86" s="311"/>
      <c r="D86" s="293" t="s">
        <v>111</v>
      </c>
      <c r="E86" s="146"/>
      <c r="F86" s="293" t="s">
        <v>221</v>
      </c>
      <c r="G86" s="462">
        <f>C86*E86/100</f>
        <v>0</v>
      </c>
      <c r="H86" s="458" t="str">
        <f>IF(C83="bitte wählen"," ",C83)</f>
        <v xml:space="preserve"> </v>
      </c>
    </row>
    <row r="87" spans="1:8" ht="15" customHeight="1" x14ac:dyDescent="0.2">
      <c r="A87" s="147"/>
      <c r="B87" s="451" t="s">
        <v>59</v>
      </c>
      <c r="C87" s="311"/>
      <c r="D87" s="148"/>
      <c r="E87" s="146"/>
      <c r="F87" s="148"/>
      <c r="G87" s="176"/>
      <c r="H87" s="147"/>
    </row>
    <row r="88" spans="1:8" s="152" customFormat="1" ht="24.95" customHeight="1" x14ac:dyDescent="0.25">
      <c r="A88" s="151"/>
      <c r="B88" s="454" t="s">
        <v>174</v>
      </c>
      <c r="C88" s="312"/>
      <c r="D88" s="151"/>
      <c r="E88" s="471"/>
      <c r="F88" s="151"/>
      <c r="G88" s="463"/>
      <c r="H88" s="151"/>
    </row>
    <row r="89" spans="1:8" ht="15" customHeight="1" x14ac:dyDescent="0.2">
      <c r="A89" s="147"/>
      <c r="B89" s="466"/>
      <c r="C89" s="311"/>
      <c r="D89" s="148"/>
      <c r="E89" s="146"/>
      <c r="F89" s="148"/>
      <c r="G89" s="176"/>
      <c r="H89" s="147"/>
    </row>
    <row r="90" spans="1:8" ht="15" customHeight="1" x14ac:dyDescent="0.2">
      <c r="A90" s="147"/>
      <c r="B90" s="466"/>
      <c r="C90" s="311"/>
      <c r="D90" s="148"/>
      <c r="E90" s="146"/>
      <c r="F90" s="148"/>
      <c r="G90" s="176"/>
      <c r="H90" s="147"/>
    </row>
    <row r="91" spans="1:8" ht="15" customHeight="1" x14ac:dyDescent="0.2">
      <c r="A91" s="147"/>
      <c r="B91" s="466"/>
      <c r="C91" s="311"/>
      <c r="D91" s="148"/>
      <c r="E91" s="146"/>
      <c r="F91" s="148"/>
      <c r="G91" s="176"/>
      <c r="H91" s="147"/>
    </row>
    <row r="92" spans="1:8" ht="15" customHeight="1" x14ac:dyDescent="0.2">
      <c r="A92" s="147"/>
      <c r="B92" s="466"/>
      <c r="C92" s="311"/>
      <c r="D92" s="148"/>
      <c r="E92" s="146"/>
      <c r="F92" s="148"/>
      <c r="G92" s="176"/>
      <c r="H92" s="147"/>
    </row>
    <row r="93" spans="1:8" ht="15" customHeight="1" x14ac:dyDescent="0.2">
      <c r="A93" s="147"/>
      <c r="B93" s="466"/>
      <c r="C93" s="311"/>
      <c r="D93" s="148"/>
      <c r="E93" s="146"/>
      <c r="F93" s="148"/>
      <c r="G93" s="176"/>
      <c r="H93" s="147"/>
    </row>
    <row r="94" spans="1:8" x14ac:dyDescent="0.2">
      <c r="A94" s="147"/>
      <c r="B94" s="467"/>
      <c r="C94" s="468"/>
      <c r="D94" s="442"/>
      <c r="E94" s="442"/>
      <c r="F94" s="442"/>
      <c r="G94" s="443"/>
      <c r="H94" s="147"/>
    </row>
    <row r="95" spans="1:8" ht="15" x14ac:dyDescent="0.2">
      <c r="A95" s="147"/>
      <c r="B95" s="446" t="s">
        <v>190</v>
      </c>
      <c r="C95" s="447"/>
      <c r="D95" s="448"/>
      <c r="E95" s="680" t="str">
        <f>"Entgelt des Jahres "&amp;'A. Allgemeine Informationen'!$C$14</f>
        <v>Entgelt des Jahres 2018</v>
      </c>
      <c r="F95" s="680"/>
      <c r="G95" s="459" t="s">
        <v>469</v>
      </c>
      <c r="H95" s="147"/>
    </row>
    <row r="96" spans="1:8" ht="15" x14ac:dyDescent="0.2">
      <c r="A96" s="147"/>
      <c r="B96" s="465" t="s">
        <v>169</v>
      </c>
      <c r="C96" s="447" t="s">
        <v>147</v>
      </c>
      <c r="D96" s="450"/>
      <c r="E96" s="444"/>
      <c r="F96" s="444"/>
      <c r="G96" s="460" t="s">
        <v>331</v>
      </c>
      <c r="H96" s="147"/>
    </row>
    <row r="97" spans="1:8" ht="24.95" customHeight="1" x14ac:dyDescent="0.25">
      <c r="A97" s="147"/>
      <c r="B97" s="451"/>
      <c r="C97" s="149" t="s">
        <v>468</v>
      </c>
      <c r="D97" s="452" t="s">
        <v>170</v>
      </c>
      <c r="E97" s="150" t="s">
        <v>187</v>
      </c>
      <c r="F97" s="150" t="s">
        <v>170</v>
      </c>
      <c r="G97" s="461"/>
      <c r="H97" s="147"/>
    </row>
    <row r="98" spans="1:8" ht="15" customHeight="1" thickBot="1" x14ac:dyDescent="0.25">
      <c r="A98" s="147"/>
      <c r="B98" s="451" t="s">
        <v>171</v>
      </c>
      <c r="C98" s="311"/>
      <c r="D98" s="453" t="s">
        <v>364</v>
      </c>
      <c r="E98" s="173"/>
      <c r="F98" s="293" t="s">
        <v>365</v>
      </c>
      <c r="G98" s="462">
        <f>C98*E98</f>
        <v>0</v>
      </c>
      <c r="H98" s="147"/>
    </row>
    <row r="99" spans="1:8" ht="15" customHeight="1" thickBot="1" x14ac:dyDescent="0.25">
      <c r="A99" s="147"/>
      <c r="B99" s="451" t="s">
        <v>172</v>
      </c>
      <c r="C99" s="311"/>
      <c r="D99" s="453" t="s">
        <v>111</v>
      </c>
      <c r="E99" s="173"/>
      <c r="F99" s="293" t="s">
        <v>221</v>
      </c>
      <c r="G99" s="462">
        <f>C99*E99/100</f>
        <v>0</v>
      </c>
      <c r="H99" s="458" t="str">
        <f>IF(C96="bitte wählen"," ",C96)</f>
        <v xml:space="preserve"> </v>
      </c>
    </row>
    <row r="100" spans="1:8" ht="15" customHeight="1" x14ac:dyDescent="0.2">
      <c r="A100" s="147"/>
      <c r="B100" s="451" t="s">
        <v>59</v>
      </c>
      <c r="C100" s="311"/>
      <c r="D100" s="146"/>
      <c r="E100" s="173"/>
      <c r="F100" s="148"/>
      <c r="G100" s="176"/>
      <c r="H100" s="147"/>
    </row>
    <row r="101" spans="1:8" s="152" customFormat="1" ht="24.95" customHeight="1" x14ac:dyDescent="0.25">
      <c r="A101" s="151"/>
      <c r="B101" s="454" t="s">
        <v>174</v>
      </c>
      <c r="C101" s="312"/>
      <c r="D101" s="455"/>
      <c r="E101" s="445"/>
      <c r="F101" s="151"/>
      <c r="G101" s="463"/>
      <c r="H101" s="151"/>
    </row>
    <row r="102" spans="1:8" ht="15" customHeight="1" x14ac:dyDescent="0.2">
      <c r="A102" s="147"/>
      <c r="B102" s="466"/>
      <c r="C102" s="311"/>
      <c r="D102" s="146"/>
      <c r="E102" s="173"/>
      <c r="F102" s="148"/>
      <c r="G102" s="176"/>
      <c r="H102" s="147"/>
    </row>
    <row r="103" spans="1:8" ht="15" customHeight="1" x14ac:dyDescent="0.2">
      <c r="A103" s="147"/>
      <c r="B103" s="466"/>
      <c r="C103" s="311"/>
      <c r="D103" s="146"/>
      <c r="E103" s="173"/>
      <c r="F103" s="148"/>
      <c r="G103" s="176"/>
      <c r="H103" s="147"/>
    </row>
    <row r="104" spans="1:8" ht="15" customHeight="1" x14ac:dyDescent="0.2">
      <c r="A104" s="147"/>
      <c r="B104" s="466"/>
      <c r="C104" s="311"/>
      <c r="D104" s="146"/>
      <c r="E104" s="173"/>
      <c r="F104" s="148"/>
      <c r="G104" s="176"/>
      <c r="H104" s="147"/>
    </row>
    <row r="105" spans="1:8" ht="15" customHeight="1" x14ac:dyDescent="0.2">
      <c r="A105" s="147"/>
      <c r="B105" s="466"/>
      <c r="C105" s="311"/>
      <c r="D105" s="146"/>
      <c r="E105" s="173"/>
      <c r="F105" s="148"/>
      <c r="G105" s="176"/>
      <c r="H105" s="147"/>
    </row>
    <row r="106" spans="1:8" ht="15" customHeight="1" x14ac:dyDescent="0.2">
      <c r="A106" s="147"/>
      <c r="B106" s="466"/>
      <c r="C106" s="311"/>
      <c r="D106" s="146"/>
      <c r="E106" s="173"/>
      <c r="F106" s="148"/>
      <c r="G106" s="176"/>
      <c r="H106" s="147"/>
    </row>
    <row r="107" spans="1:8" x14ac:dyDescent="0.2">
      <c r="A107" s="147"/>
      <c r="B107" s="440"/>
      <c r="C107" s="442"/>
      <c r="D107" s="442"/>
      <c r="E107" s="442"/>
      <c r="F107" s="442"/>
      <c r="G107" s="443"/>
      <c r="H107" s="147"/>
    </row>
    <row r="108" spans="1:8" ht="15" x14ac:dyDescent="0.2">
      <c r="A108" s="147"/>
      <c r="B108" s="464" t="s">
        <v>191</v>
      </c>
      <c r="C108" s="439"/>
      <c r="D108" s="147"/>
      <c r="E108" s="678" t="str">
        <f>"Entgelt des Jahres "&amp;'A. Allgemeine Informationen'!$C$14</f>
        <v>Entgelt des Jahres 2018</v>
      </c>
      <c r="F108" s="679"/>
      <c r="G108" s="459" t="s">
        <v>469</v>
      </c>
      <c r="H108" s="147"/>
    </row>
    <row r="109" spans="1:8" ht="15" x14ac:dyDescent="0.2">
      <c r="A109" s="147"/>
      <c r="B109" s="465" t="s">
        <v>169</v>
      </c>
      <c r="C109" s="447" t="s">
        <v>147</v>
      </c>
      <c r="D109" s="147"/>
      <c r="E109" s="469"/>
      <c r="F109" s="444"/>
      <c r="G109" s="460" t="s">
        <v>331</v>
      </c>
      <c r="H109" s="147"/>
    </row>
    <row r="110" spans="1:8" ht="24.95" customHeight="1" x14ac:dyDescent="0.25">
      <c r="A110" s="147"/>
      <c r="B110" s="451"/>
      <c r="C110" s="149" t="s">
        <v>468</v>
      </c>
      <c r="D110" s="150" t="s">
        <v>170</v>
      </c>
      <c r="E110" s="470" t="s">
        <v>187</v>
      </c>
      <c r="F110" s="150" t="s">
        <v>170</v>
      </c>
      <c r="G110" s="461"/>
      <c r="H110" s="147"/>
    </row>
    <row r="111" spans="1:8" ht="15" customHeight="1" thickBot="1" x14ac:dyDescent="0.25">
      <c r="A111" s="147"/>
      <c r="B111" s="451" t="s">
        <v>171</v>
      </c>
      <c r="C111" s="311"/>
      <c r="D111" s="293" t="s">
        <v>364</v>
      </c>
      <c r="E111" s="146"/>
      <c r="F111" s="293" t="s">
        <v>365</v>
      </c>
      <c r="G111" s="462">
        <f>C111*E111</f>
        <v>0</v>
      </c>
      <c r="H111" s="147"/>
    </row>
    <row r="112" spans="1:8" ht="15" customHeight="1" thickBot="1" x14ac:dyDescent="0.25">
      <c r="A112" s="147"/>
      <c r="B112" s="451" t="s">
        <v>172</v>
      </c>
      <c r="C112" s="311"/>
      <c r="D112" s="293" t="s">
        <v>111</v>
      </c>
      <c r="E112" s="146"/>
      <c r="F112" s="293" t="s">
        <v>221</v>
      </c>
      <c r="G112" s="462">
        <f>C112*E112/100</f>
        <v>0</v>
      </c>
      <c r="H112" s="458" t="str">
        <f>IF(C109="bitte wählen"," ",C109)</f>
        <v xml:space="preserve"> </v>
      </c>
    </row>
    <row r="113" spans="1:8" ht="15" customHeight="1" x14ac:dyDescent="0.2">
      <c r="A113" s="147"/>
      <c r="B113" s="451" t="s">
        <v>59</v>
      </c>
      <c r="C113" s="311"/>
      <c r="D113" s="148"/>
      <c r="E113" s="146"/>
      <c r="F113" s="148"/>
      <c r="G113" s="176"/>
      <c r="H113" s="147"/>
    </row>
    <row r="114" spans="1:8" s="152" customFormat="1" ht="24.95" customHeight="1" x14ac:dyDescent="0.25">
      <c r="A114" s="151"/>
      <c r="B114" s="454" t="s">
        <v>174</v>
      </c>
      <c r="C114" s="312"/>
      <c r="D114" s="151"/>
      <c r="E114" s="471"/>
      <c r="F114" s="151"/>
      <c r="G114" s="463"/>
      <c r="H114" s="151"/>
    </row>
    <row r="115" spans="1:8" ht="15" customHeight="1" x14ac:dyDescent="0.2">
      <c r="A115" s="147"/>
      <c r="B115" s="466"/>
      <c r="C115" s="311"/>
      <c r="D115" s="148"/>
      <c r="E115" s="146"/>
      <c r="F115" s="148"/>
      <c r="G115" s="176"/>
      <c r="H115" s="147"/>
    </row>
    <row r="116" spans="1:8" ht="15" customHeight="1" x14ac:dyDescent="0.2">
      <c r="A116" s="147"/>
      <c r="B116" s="466"/>
      <c r="C116" s="311"/>
      <c r="D116" s="148"/>
      <c r="E116" s="146"/>
      <c r="F116" s="148"/>
      <c r="G116" s="176"/>
      <c r="H116" s="147"/>
    </row>
    <row r="117" spans="1:8" ht="15" customHeight="1" x14ac:dyDescent="0.2">
      <c r="A117" s="147"/>
      <c r="B117" s="466"/>
      <c r="C117" s="311"/>
      <c r="D117" s="148"/>
      <c r="E117" s="146"/>
      <c r="F117" s="148"/>
      <c r="G117" s="176"/>
      <c r="H117" s="147"/>
    </row>
    <row r="118" spans="1:8" ht="15" customHeight="1" x14ac:dyDescent="0.2">
      <c r="A118" s="147"/>
      <c r="B118" s="466"/>
      <c r="C118" s="311"/>
      <c r="D118" s="148"/>
      <c r="E118" s="146"/>
      <c r="F118" s="148"/>
      <c r="G118" s="176"/>
      <c r="H118" s="147"/>
    </row>
    <row r="119" spans="1:8" ht="15" customHeight="1" x14ac:dyDescent="0.2">
      <c r="A119" s="147"/>
      <c r="B119" s="466"/>
      <c r="C119" s="311"/>
      <c r="D119" s="148"/>
      <c r="E119" s="146"/>
      <c r="F119" s="148"/>
      <c r="G119" s="176"/>
      <c r="H119" s="147"/>
    </row>
    <row r="120" spans="1:8" x14ac:dyDescent="0.2">
      <c r="A120" s="147"/>
      <c r="B120" s="467"/>
      <c r="C120" s="468"/>
      <c r="D120" s="442"/>
      <c r="E120" s="442"/>
      <c r="F120" s="442"/>
      <c r="G120" s="443"/>
      <c r="H120" s="147"/>
    </row>
    <row r="121" spans="1:8" ht="15" x14ac:dyDescent="0.2">
      <c r="A121" s="147"/>
      <c r="B121" s="446" t="s">
        <v>192</v>
      </c>
      <c r="C121" s="447"/>
      <c r="D121" s="448"/>
      <c r="E121" s="680" t="str">
        <f>"Entgelt des Jahres "&amp;'A. Allgemeine Informationen'!$C$14</f>
        <v>Entgelt des Jahres 2018</v>
      </c>
      <c r="F121" s="680"/>
      <c r="G121" s="459" t="s">
        <v>469</v>
      </c>
      <c r="H121" s="147"/>
    </row>
    <row r="122" spans="1:8" ht="15" x14ac:dyDescent="0.2">
      <c r="A122" s="147"/>
      <c r="B122" s="465" t="s">
        <v>169</v>
      </c>
      <c r="C122" s="447" t="s">
        <v>147</v>
      </c>
      <c r="D122" s="450"/>
      <c r="E122" s="444"/>
      <c r="F122" s="444"/>
      <c r="G122" s="460" t="s">
        <v>331</v>
      </c>
      <c r="H122" s="147"/>
    </row>
    <row r="123" spans="1:8" ht="24.95" customHeight="1" x14ac:dyDescent="0.25">
      <c r="A123" s="147"/>
      <c r="B123" s="451"/>
      <c r="C123" s="149" t="s">
        <v>468</v>
      </c>
      <c r="D123" s="452" t="s">
        <v>170</v>
      </c>
      <c r="E123" s="150" t="s">
        <v>187</v>
      </c>
      <c r="F123" s="150" t="s">
        <v>170</v>
      </c>
      <c r="G123" s="461"/>
      <c r="H123" s="147"/>
    </row>
    <row r="124" spans="1:8" ht="15" customHeight="1" thickBot="1" x14ac:dyDescent="0.25">
      <c r="A124" s="147"/>
      <c r="B124" s="451" t="s">
        <v>171</v>
      </c>
      <c r="C124" s="311"/>
      <c r="D124" s="453" t="s">
        <v>364</v>
      </c>
      <c r="E124" s="173"/>
      <c r="F124" s="293" t="s">
        <v>365</v>
      </c>
      <c r="G124" s="462">
        <f>C124*E124</f>
        <v>0</v>
      </c>
      <c r="H124" s="147"/>
    </row>
    <row r="125" spans="1:8" ht="15" customHeight="1" thickBot="1" x14ac:dyDescent="0.25">
      <c r="A125" s="147"/>
      <c r="B125" s="451" t="s">
        <v>172</v>
      </c>
      <c r="C125" s="311"/>
      <c r="D125" s="453" t="s">
        <v>111</v>
      </c>
      <c r="E125" s="173"/>
      <c r="F125" s="293" t="s">
        <v>221</v>
      </c>
      <c r="G125" s="462">
        <f>C125*E125/100</f>
        <v>0</v>
      </c>
      <c r="H125" s="458" t="str">
        <f>IF(C122="bitte wählen"," ",C122)</f>
        <v xml:space="preserve"> </v>
      </c>
    </row>
    <row r="126" spans="1:8" ht="15" customHeight="1" x14ac:dyDescent="0.2">
      <c r="A126" s="147"/>
      <c r="B126" s="451" t="s">
        <v>59</v>
      </c>
      <c r="C126" s="311"/>
      <c r="D126" s="146"/>
      <c r="E126" s="173"/>
      <c r="F126" s="148"/>
      <c r="G126" s="176"/>
      <c r="H126" s="147"/>
    </row>
    <row r="127" spans="1:8" s="152" customFormat="1" ht="24.95" customHeight="1" x14ac:dyDescent="0.25">
      <c r="A127" s="151"/>
      <c r="B127" s="454" t="s">
        <v>174</v>
      </c>
      <c r="C127" s="312"/>
      <c r="D127" s="455"/>
      <c r="E127" s="445"/>
      <c r="F127" s="151"/>
      <c r="G127" s="463"/>
      <c r="H127" s="151"/>
    </row>
    <row r="128" spans="1:8" ht="15" customHeight="1" x14ac:dyDescent="0.2">
      <c r="A128" s="147"/>
      <c r="B128" s="466"/>
      <c r="C128" s="311"/>
      <c r="D128" s="146"/>
      <c r="E128" s="173"/>
      <c r="F128" s="148"/>
      <c r="G128" s="176"/>
      <c r="H128" s="147"/>
    </row>
    <row r="129" spans="1:8" ht="15" customHeight="1" x14ac:dyDescent="0.2">
      <c r="A129" s="147"/>
      <c r="B129" s="466"/>
      <c r="C129" s="311"/>
      <c r="D129" s="146"/>
      <c r="E129" s="173"/>
      <c r="F129" s="148"/>
      <c r="G129" s="176"/>
      <c r="H129" s="147"/>
    </row>
    <row r="130" spans="1:8" ht="15" customHeight="1" x14ac:dyDescent="0.2">
      <c r="A130" s="147"/>
      <c r="B130" s="466"/>
      <c r="C130" s="311"/>
      <c r="D130" s="146"/>
      <c r="E130" s="173"/>
      <c r="F130" s="148"/>
      <c r="G130" s="176"/>
      <c r="H130" s="147"/>
    </row>
    <row r="131" spans="1:8" ht="15" customHeight="1" x14ac:dyDescent="0.2">
      <c r="A131" s="147"/>
      <c r="B131" s="466"/>
      <c r="C131" s="311"/>
      <c r="D131" s="146"/>
      <c r="E131" s="173"/>
      <c r="F131" s="148"/>
      <c r="G131" s="176"/>
      <c r="H131" s="147"/>
    </row>
    <row r="132" spans="1:8" ht="15" customHeight="1" x14ac:dyDescent="0.2">
      <c r="A132" s="147"/>
      <c r="B132" s="466"/>
      <c r="C132" s="311"/>
      <c r="D132" s="146"/>
      <c r="E132" s="173"/>
      <c r="F132" s="148"/>
      <c r="G132" s="176"/>
      <c r="H132" s="147"/>
    </row>
    <row r="133" spans="1:8" x14ac:dyDescent="0.2">
      <c r="A133" s="147"/>
      <c r="B133" s="440"/>
      <c r="C133" s="442"/>
      <c r="D133" s="442"/>
      <c r="E133" s="442"/>
      <c r="F133" s="442"/>
      <c r="G133" s="443"/>
      <c r="H133" s="147"/>
    </row>
    <row r="134" spans="1:8" ht="15" x14ac:dyDescent="0.2">
      <c r="A134" s="147"/>
      <c r="B134" s="464" t="s">
        <v>193</v>
      </c>
      <c r="C134" s="439"/>
      <c r="D134" s="147"/>
      <c r="E134" s="678" t="str">
        <f>"Entgelt des Jahres "&amp;'A. Allgemeine Informationen'!$C$14</f>
        <v>Entgelt des Jahres 2018</v>
      </c>
      <c r="F134" s="679"/>
      <c r="G134" s="459" t="s">
        <v>469</v>
      </c>
      <c r="H134" s="147"/>
    </row>
    <row r="135" spans="1:8" ht="15" x14ac:dyDescent="0.2">
      <c r="A135" s="147"/>
      <c r="B135" s="465" t="s">
        <v>169</v>
      </c>
      <c r="C135" s="447" t="s">
        <v>147</v>
      </c>
      <c r="D135" s="147"/>
      <c r="E135" s="469"/>
      <c r="F135" s="444"/>
      <c r="G135" s="460" t="s">
        <v>331</v>
      </c>
      <c r="H135" s="147"/>
    </row>
    <row r="136" spans="1:8" ht="24.95" customHeight="1" x14ac:dyDescent="0.25">
      <c r="A136" s="147"/>
      <c r="B136" s="451"/>
      <c r="C136" s="149" t="s">
        <v>468</v>
      </c>
      <c r="D136" s="150" t="s">
        <v>170</v>
      </c>
      <c r="E136" s="470" t="s">
        <v>187</v>
      </c>
      <c r="F136" s="150" t="s">
        <v>170</v>
      </c>
      <c r="G136" s="461"/>
      <c r="H136" s="147"/>
    </row>
    <row r="137" spans="1:8" ht="15" customHeight="1" thickBot="1" x14ac:dyDescent="0.25">
      <c r="A137" s="147"/>
      <c r="B137" s="451" t="s">
        <v>171</v>
      </c>
      <c r="C137" s="311"/>
      <c r="D137" s="293" t="s">
        <v>364</v>
      </c>
      <c r="E137" s="146"/>
      <c r="F137" s="293" t="s">
        <v>365</v>
      </c>
      <c r="G137" s="462">
        <f>C137*E137</f>
        <v>0</v>
      </c>
      <c r="H137" s="147"/>
    </row>
    <row r="138" spans="1:8" ht="15" customHeight="1" thickBot="1" x14ac:dyDescent="0.25">
      <c r="A138" s="147"/>
      <c r="B138" s="451" t="s">
        <v>172</v>
      </c>
      <c r="C138" s="311"/>
      <c r="D138" s="293" t="s">
        <v>111</v>
      </c>
      <c r="E138" s="146"/>
      <c r="F138" s="293" t="s">
        <v>221</v>
      </c>
      <c r="G138" s="462">
        <f>C138*E138/100</f>
        <v>0</v>
      </c>
      <c r="H138" s="458" t="str">
        <f>IF(C135="bitte wählen"," ",C135)</f>
        <v xml:space="preserve"> </v>
      </c>
    </row>
    <row r="139" spans="1:8" ht="15" customHeight="1" x14ac:dyDescent="0.2">
      <c r="A139" s="147"/>
      <c r="B139" s="451" t="s">
        <v>59</v>
      </c>
      <c r="C139" s="311"/>
      <c r="D139" s="148"/>
      <c r="E139" s="146"/>
      <c r="F139" s="148"/>
      <c r="G139" s="176"/>
      <c r="H139" s="147"/>
    </row>
    <row r="140" spans="1:8" s="152" customFormat="1" ht="24.95" customHeight="1" x14ac:dyDescent="0.25">
      <c r="A140" s="151"/>
      <c r="B140" s="454" t="s">
        <v>174</v>
      </c>
      <c r="C140" s="312"/>
      <c r="D140" s="151"/>
      <c r="E140" s="471"/>
      <c r="F140" s="151"/>
      <c r="G140" s="463"/>
      <c r="H140" s="151"/>
    </row>
    <row r="141" spans="1:8" ht="15" customHeight="1" x14ac:dyDescent="0.2">
      <c r="A141" s="147"/>
      <c r="B141" s="466"/>
      <c r="C141" s="311"/>
      <c r="D141" s="148"/>
      <c r="E141" s="146"/>
      <c r="F141" s="148"/>
      <c r="G141" s="176"/>
      <c r="H141" s="147"/>
    </row>
    <row r="142" spans="1:8" ht="15" customHeight="1" x14ac:dyDescent="0.2">
      <c r="A142" s="147"/>
      <c r="B142" s="466"/>
      <c r="C142" s="311"/>
      <c r="D142" s="148"/>
      <c r="E142" s="146"/>
      <c r="F142" s="148"/>
      <c r="G142" s="176"/>
      <c r="H142" s="147"/>
    </row>
    <row r="143" spans="1:8" ht="15" customHeight="1" x14ac:dyDescent="0.2">
      <c r="A143" s="147"/>
      <c r="B143" s="466"/>
      <c r="C143" s="311"/>
      <c r="D143" s="148"/>
      <c r="E143" s="146"/>
      <c r="F143" s="148"/>
      <c r="G143" s="176"/>
      <c r="H143" s="147"/>
    </row>
    <row r="144" spans="1:8" ht="15" customHeight="1" x14ac:dyDescent="0.2">
      <c r="A144" s="147"/>
      <c r="B144" s="466"/>
      <c r="C144" s="311"/>
      <c r="D144" s="148"/>
      <c r="E144" s="146"/>
      <c r="F144" s="148"/>
      <c r="G144" s="176"/>
      <c r="H144" s="147"/>
    </row>
    <row r="145" spans="1:8" ht="15" customHeight="1" x14ac:dyDescent="0.2">
      <c r="A145" s="147"/>
      <c r="B145" s="466"/>
      <c r="C145" s="311"/>
      <c r="D145" s="148"/>
      <c r="E145" s="146"/>
      <c r="F145" s="148"/>
      <c r="G145" s="176"/>
      <c r="H145" s="147"/>
    </row>
    <row r="146" spans="1:8" x14ac:dyDescent="0.2">
      <c r="A146" s="147"/>
      <c r="B146" s="467"/>
      <c r="C146" s="468"/>
      <c r="D146" s="442"/>
      <c r="E146" s="442"/>
      <c r="F146" s="442"/>
      <c r="G146" s="443"/>
      <c r="H146" s="147"/>
    </row>
    <row r="147" spans="1:8" ht="15" x14ac:dyDescent="0.2">
      <c r="A147" s="147"/>
      <c r="B147" s="446" t="s">
        <v>426</v>
      </c>
      <c r="C147" s="447"/>
      <c r="D147" s="448"/>
      <c r="E147" s="680" t="str">
        <f>"Entgelt des Jahres "&amp;'A. Allgemeine Informationen'!$C$14</f>
        <v>Entgelt des Jahres 2018</v>
      </c>
      <c r="F147" s="680"/>
      <c r="G147" s="459" t="s">
        <v>469</v>
      </c>
      <c r="H147" s="147"/>
    </row>
    <row r="148" spans="1:8" ht="15" x14ac:dyDescent="0.2">
      <c r="A148" s="147"/>
      <c r="B148" s="465" t="s">
        <v>169</v>
      </c>
      <c r="C148" s="447" t="s">
        <v>147</v>
      </c>
      <c r="D148" s="450"/>
      <c r="E148" s="444"/>
      <c r="F148" s="444"/>
      <c r="G148" s="460" t="s">
        <v>331</v>
      </c>
      <c r="H148" s="147"/>
    </row>
    <row r="149" spans="1:8" ht="24.95" customHeight="1" x14ac:dyDescent="0.25">
      <c r="A149" s="147"/>
      <c r="B149" s="451"/>
      <c r="C149" s="149" t="s">
        <v>468</v>
      </c>
      <c r="D149" s="452" t="s">
        <v>170</v>
      </c>
      <c r="E149" s="150" t="s">
        <v>187</v>
      </c>
      <c r="F149" s="150" t="s">
        <v>170</v>
      </c>
      <c r="G149" s="461"/>
      <c r="H149" s="147"/>
    </row>
    <row r="150" spans="1:8" ht="15" thickBot="1" x14ac:dyDescent="0.25">
      <c r="A150" s="147"/>
      <c r="B150" s="451" t="s">
        <v>171</v>
      </c>
      <c r="C150" s="311"/>
      <c r="D150" s="453" t="s">
        <v>364</v>
      </c>
      <c r="E150" s="173"/>
      <c r="F150" s="293" t="s">
        <v>365</v>
      </c>
      <c r="G150" s="462">
        <f>C150*E150</f>
        <v>0</v>
      </c>
      <c r="H150" s="147"/>
    </row>
    <row r="151" spans="1:8" ht="15" thickBot="1" x14ac:dyDescent="0.25">
      <c r="A151" s="147"/>
      <c r="B151" s="451" t="s">
        <v>172</v>
      </c>
      <c r="C151" s="311"/>
      <c r="D151" s="453" t="s">
        <v>111</v>
      </c>
      <c r="E151" s="173"/>
      <c r="F151" s="293" t="s">
        <v>221</v>
      </c>
      <c r="G151" s="462">
        <f>C151*E151/100</f>
        <v>0</v>
      </c>
      <c r="H151" s="458" t="str">
        <f>IF(C148="bitte wählen"," ",C148)</f>
        <v xml:space="preserve"> </v>
      </c>
    </row>
    <row r="152" spans="1:8" x14ac:dyDescent="0.2">
      <c r="A152" s="147"/>
      <c r="B152" s="451" t="s">
        <v>59</v>
      </c>
      <c r="C152" s="311"/>
      <c r="D152" s="146"/>
      <c r="E152" s="173"/>
      <c r="F152" s="148"/>
      <c r="G152" s="176"/>
      <c r="H152" s="147"/>
    </row>
    <row r="153" spans="1:8" ht="24.95" customHeight="1" x14ac:dyDescent="0.25">
      <c r="A153" s="147"/>
      <c r="B153" s="454" t="s">
        <v>174</v>
      </c>
      <c r="C153" s="312"/>
      <c r="D153" s="455"/>
      <c r="E153" s="445"/>
      <c r="F153" s="151"/>
      <c r="G153" s="463"/>
      <c r="H153" s="147"/>
    </row>
    <row r="154" spans="1:8" x14ac:dyDescent="0.2">
      <c r="A154" s="147"/>
      <c r="B154" s="456"/>
      <c r="C154" s="311"/>
      <c r="D154" s="146"/>
      <c r="E154" s="173"/>
      <c r="F154" s="148"/>
      <c r="G154" s="176"/>
      <c r="H154" s="147"/>
    </row>
    <row r="155" spans="1:8" x14ac:dyDescent="0.2">
      <c r="A155" s="147"/>
      <c r="B155" s="456"/>
      <c r="C155" s="311"/>
      <c r="D155" s="146"/>
      <c r="E155" s="173"/>
      <c r="F155" s="148"/>
      <c r="G155" s="176"/>
      <c r="H155" s="147"/>
    </row>
    <row r="156" spans="1:8" x14ac:dyDescent="0.2">
      <c r="A156" s="147"/>
      <c r="B156" s="456"/>
      <c r="C156" s="311"/>
      <c r="D156" s="146"/>
      <c r="E156" s="173"/>
      <c r="F156" s="148"/>
      <c r="G156" s="176"/>
      <c r="H156" s="147"/>
    </row>
    <row r="157" spans="1:8" x14ac:dyDescent="0.2">
      <c r="A157" s="147"/>
      <c r="B157" s="456"/>
      <c r="C157" s="311"/>
      <c r="D157" s="146"/>
      <c r="E157" s="173"/>
      <c r="F157" s="148"/>
      <c r="G157" s="176"/>
      <c r="H157" s="147"/>
    </row>
    <row r="158" spans="1:8" x14ac:dyDescent="0.2">
      <c r="A158" s="147"/>
      <c r="B158" s="456"/>
      <c r="C158" s="311"/>
      <c r="D158" s="146"/>
      <c r="E158" s="173"/>
      <c r="F158" s="148"/>
      <c r="G158" s="176"/>
      <c r="H158" s="147"/>
    </row>
    <row r="159" spans="1:8" x14ac:dyDescent="0.2">
      <c r="A159" s="147"/>
      <c r="B159" s="440"/>
      <c r="C159" s="457"/>
      <c r="D159" s="442"/>
      <c r="E159" s="442"/>
      <c r="F159" s="442"/>
      <c r="G159" s="443"/>
      <c r="H159" s="147"/>
    </row>
    <row r="160" spans="1:8" ht="15" x14ac:dyDescent="0.2">
      <c r="A160" s="147"/>
      <c r="B160" s="464" t="s">
        <v>427</v>
      </c>
      <c r="C160" s="439"/>
      <c r="D160" s="147"/>
      <c r="E160" s="678" t="str">
        <f>"Entgelt des Jahres "&amp;'A. Allgemeine Informationen'!$C$14</f>
        <v>Entgelt des Jahres 2018</v>
      </c>
      <c r="F160" s="679"/>
      <c r="G160" s="459" t="s">
        <v>469</v>
      </c>
      <c r="H160" s="147"/>
    </row>
    <row r="161" spans="1:8" ht="15" x14ac:dyDescent="0.2">
      <c r="A161" s="147"/>
      <c r="B161" s="465" t="s">
        <v>169</v>
      </c>
      <c r="C161" s="447" t="s">
        <v>147</v>
      </c>
      <c r="D161" s="147"/>
      <c r="E161" s="469"/>
      <c r="F161" s="444"/>
      <c r="G161" s="460" t="s">
        <v>331</v>
      </c>
      <c r="H161" s="147"/>
    </row>
    <row r="162" spans="1:8" ht="24.95" customHeight="1" x14ac:dyDescent="0.25">
      <c r="A162" s="147"/>
      <c r="B162" s="451"/>
      <c r="C162" s="149" t="s">
        <v>468</v>
      </c>
      <c r="D162" s="150" t="s">
        <v>170</v>
      </c>
      <c r="E162" s="470" t="s">
        <v>187</v>
      </c>
      <c r="F162" s="150" t="s">
        <v>170</v>
      </c>
      <c r="G162" s="461"/>
      <c r="H162" s="147"/>
    </row>
    <row r="163" spans="1:8" ht="15" thickBot="1" x14ac:dyDescent="0.25">
      <c r="A163" s="147"/>
      <c r="B163" s="451" t="s">
        <v>171</v>
      </c>
      <c r="C163" s="311"/>
      <c r="D163" s="293" t="s">
        <v>364</v>
      </c>
      <c r="E163" s="146"/>
      <c r="F163" s="293" t="s">
        <v>365</v>
      </c>
      <c r="G163" s="462">
        <f>C163*E163</f>
        <v>0</v>
      </c>
      <c r="H163" s="147"/>
    </row>
    <row r="164" spans="1:8" ht="15" thickBot="1" x14ac:dyDescent="0.25">
      <c r="A164" s="147"/>
      <c r="B164" s="451" t="s">
        <v>172</v>
      </c>
      <c r="C164" s="311"/>
      <c r="D164" s="293" t="s">
        <v>111</v>
      </c>
      <c r="E164" s="146"/>
      <c r="F164" s="293" t="s">
        <v>221</v>
      </c>
      <c r="G164" s="462">
        <f>C164*E164/100</f>
        <v>0</v>
      </c>
      <c r="H164" s="458" t="str">
        <f>IF(C161="bitte wählen"," ",C161)</f>
        <v xml:space="preserve"> </v>
      </c>
    </row>
    <row r="165" spans="1:8" x14ac:dyDescent="0.2">
      <c r="A165" s="147"/>
      <c r="B165" s="451" t="s">
        <v>59</v>
      </c>
      <c r="C165" s="311"/>
      <c r="D165" s="148"/>
      <c r="E165" s="146"/>
      <c r="F165" s="148"/>
      <c r="G165" s="176"/>
      <c r="H165" s="147"/>
    </row>
    <row r="166" spans="1:8" ht="24.95" customHeight="1" x14ac:dyDescent="0.25">
      <c r="A166" s="147"/>
      <c r="B166" s="454" t="s">
        <v>174</v>
      </c>
      <c r="C166" s="312"/>
      <c r="D166" s="151"/>
      <c r="E166" s="471"/>
      <c r="F166" s="151"/>
      <c r="G166" s="463"/>
      <c r="H166" s="147"/>
    </row>
    <row r="167" spans="1:8" x14ac:dyDescent="0.2">
      <c r="A167" s="147"/>
      <c r="B167" s="466"/>
      <c r="C167" s="311"/>
      <c r="D167" s="148"/>
      <c r="E167" s="146"/>
      <c r="F167" s="148"/>
      <c r="G167" s="176"/>
      <c r="H167" s="147"/>
    </row>
    <row r="168" spans="1:8" x14ac:dyDescent="0.2">
      <c r="A168" s="147"/>
      <c r="B168" s="466"/>
      <c r="C168" s="311"/>
      <c r="D168" s="148"/>
      <c r="E168" s="146"/>
      <c r="F168" s="148"/>
      <c r="G168" s="176"/>
      <c r="H168" s="147"/>
    </row>
    <row r="169" spans="1:8" x14ac:dyDescent="0.2">
      <c r="A169" s="147"/>
      <c r="B169" s="466"/>
      <c r="C169" s="311"/>
      <c r="D169" s="148"/>
      <c r="E169" s="146"/>
      <c r="F169" s="148"/>
      <c r="G169" s="176"/>
      <c r="H169" s="147"/>
    </row>
    <row r="170" spans="1:8" x14ac:dyDescent="0.2">
      <c r="A170" s="147"/>
      <c r="B170" s="466"/>
      <c r="C170" s="311"/>
      <c r="D170" s="148"/>
      <c r="E170" s="146"/>
      <c r="F170" s="148"/>
      <c r="G170" s="176"/>
      <c r="H170" s="147"/>
    </row>
    <row r="171" spans="1:8" x14ac:dyDescent="0.2">
      <c r="A171" s="147"/>
      <c r="B171" s="466"/>
      <c r="C171" s="311"/>
      <c r="D171" s="148"/>
      <c r="E171" s="146"/>
      <c r="F171" s="148"/>
      <c r="G171" s="176"/>
      <c r="H171" s="147"/>
    </row>
    <row r="172" spans="1:8" x14ac:dyDescent="0.2">
      <c r="A172" s="147"/>
      <c r="B172" s="467"/>
      <c r="C172" s="468"/>
      <c r="D172" s="442"/>
      <c r="E172" s="442"/>
      <c r="F172" s="442"/>
      <c r="G172" s="443"/>
      <c r="H172" s="147"/>
    </row>
    <row r="173" spans="1:8" ht="15" x14ac:dyDescent="0.2">
      <c r="A173" s="147"/>
      <c r="B173" s="446" t="s">
        <v>428</v>
      </c>
      <c r="C173" s="447"/>
      <c r="D173" s="448"/>
      <c r="E173" s="680" t="str">
        <f>"Entgelt des Jahres "&amp;'A. Allgemeine Informationen'!$C$14</f>
        <v>Entgelt des Jahres 2018</v>
      </c>
      <c r="F173" s="680"/>
      <c r="G173" s="459" t="s">
        <v>469</v>
      </c>
      <c r="H173" s="147"/>
    </row>
    <row r="174" spans="1:8" ht="15" x14ac:dyDescent="0.2">
      <c r="A174" s="147"/>
      <c r="B174" s="465" t="s">
        <v>169</v>
      </c>
      <c r="C174" s="447" t="s">
        <v>147</v>
      </c>
      <c r="D174" s="450"/>
      <c r="E174" s="444"/>
      <c r="F174" s="444"/>
      <c r="G174" s="460" t="s">
        <v>331</v>
      </c>
      <c r="H174" s="147"/>
    </row>
    <row r="175" spans="1:8" ht="24.95" customHeight="1" x14ac:dyDescent="0.25">
      <c r="A175" s="147"/>
      <c r="B175" s="451"/>
      <c r="C175" s="149" t="s">
        <v>468</v>
      </c>
      <c r="D175" s="452" t="s">
        <v>170</v>
      </c>
      <c r="E175" s="150" t="s">
        <v>187</v>
      </c>
      <c r="F175" s="150" t="s">
        <v>170</v>
      </c>
      <c r="G175" s="461"/>
      <c r="H175" s="147"/>
    </row>
    <row r="176" spans="1:8" ht="15" thickBot="1" x14ac:dyDescent="0.25">
      <c r="A176" s="147"/>
      <c r="B176" s="451" t="s">
        <v>171</v>
      </c>
      <c r="C176" s="311"/>
      <c r="D176" s="453" t="s">
        <v>364</v>
      </c>
      <c r="E176" s="173"/>
      <c r="F176" s="293" t="s">
        <v>365</v>
      </c>
      <c r="G176" s="462">
        <f>C176*E176</f>
        <v>0</v>
      </c>
      <c r="H176" s="147"/>
    </row>
    <row r="177" spans="1:8" ht="15" thickBot="1" x14ac:dyDescent="0.25">
      <c r="A177" s="147"/>
      <c r="B177" s="451" t="s">
        <v>172</v>
      </c>
      <c r="C177" s="311"/>
      <c r="D177" s="453" t="s">
        <v>111</v>
      </c>
      <c r="E177" s="173"/>
      <c r="F177" s="293" t="s">
        <v>221</v>
      </c>
      <c r="G177" s="462">
        <f>C177*E177/100</f>
        <v>0</v>
      </c>
      <c r="H177" s="458" t="str">
        <f>IF(C174="bitte wählen"," ",C174)</f>
        <v xml:space="preserve"> </v>
      </c>
    </row>
    <row r="178" spans="1:8" x14ac:dyDescent="0.2">
      <c r="A178" s="147"/>
      <c r="B178" s="451" t="s">
        <v>59</v>
      </c>
      <c r="C178" s="311"/>
      <c r="D178" s="146"/>
      <c r="E178" s="173"/>
      <c r="F178" s="148"/>
      <c r="G178" s="176"/>
      <c r="H178" s="147"/>
    </row>
    <row r="179" spans="1:8" ht="24.95" customHeight="1" x14ac:dyDescent="0.25">
      <c r="A179" s="147"/>
      <c r="B179" s="454" t="s">
        <v>174</v>
      </c>
      <c r="C179" s="312"/>
      <c r="D179" s="455"/>
      <c r="E179" s="445"/>
      <c r="F179" s="151"/>
      <c r="G179" s="463"/>
      <c r="H179" s="147"/>
    </row>
    <row r="180" spans="1:8" x14ac:dyDescent="0.2">
      <c r="A180" s="147"/>
      <c r="B180" s="466"/>
      <c r="C180" s="311"/>
      <c r="D180" s="146"/>
      <c r="E180" s="173"/>
      <c r="F180" s="148"/>
      <c r="G180" s="176"/>
      <c r="H180" s="147"/>
    </row>
    <row r="181" spans="1:8" x14ac:dyDescent="0.2">
      <c r="A181" s="147"/>
      <c r="B181" s="466"/>
      <c r="C181" s="311"/>
      <c r="D181" s="146"/>
      <c r="E181" s="173"/>
      <c r="F181" s="148"/>
      <c r="G181" s="176"/>
      <c r="H181" s="147"/>
    </row>
    <row r="182" spans="1:8" x14ac:dyDescent="0.2">
      <c r="A182" s="147"/>
      <c r="B182" s="466"/>
      <c r="C182" s="311"/>
      <c r="D182" s="146"/>
      <c r="E182" s="173"/>
      <c r="F182" s="148"/>
      <c r="G182" s="176"/>
      <c r="H182" s="147"/>
    </row>
    <row r="183" spans="1:8" x14ac:dyDescent="0.2">
      <c r="A183" s="147"/>
      <c r="B183" s="466"/>
      <c r="C183" s="311"/>
      <c r="D183" s="146"/>
      <c r="E183" s="173"/>
      <c r="F183" s="148"/>
      <c r="G183" s="176"/>
      <c r="H183" s="147"/>
    </row>
    <row r="184" spans="1:8" x14ac:dyDescent="0.2">
      <c r="A184" s="147"/>
      <c r="B184" s="466"/>
      <c r="C184" s="311"/>
      <c r="D184" s="146"/>
      <c r="E184" s="173"/>
      <c r="F184" s="148"/>
      <c r="G184" s="176"/>
      <c r="H184" s="147"/>
    </row>
    <row r="185" spans="1:8" x14ac:dyDescent="0.2">
      <c r="A185" s="147"/>
      <c r="B185" s="440"/>
      <c r="C185" s="442"/>
      <c r="D185" s="442"/>
      <c r="E185" s="442"/>
      <c r="F185" s="442"/>
      <c r="G185" s="443"/>
      <c r="H185" s="147"/>
    </row>
    <row r="186" spans="1:8" ht="15" x14ac:dyDescent="0.2">
      <c r="A186" s="147"/>
      <c r="B186" s="464" t="s">
        <v>429</v>
      </c>
      <c r="C186" s="439"/>
      <c r="D186" s="147"/>
      <c r="E186" s="678" t="str">
        <f>"Entgelt des Jahres "&amp;'A. Allgemeine Informationen'!$C$14</f>
        <v>Entgelt des Jahres 2018</v>
      </c>
      <c r="F186" s="679"/>
      <c r="G186" s="459" t="s">
        <v>469</v>
      </c>
      <c r="H186" s="147"/>
    </row>
    <row r="187" spans="1:8" ht="15" x14ac:dyDescent="0.2">
      <c r="A187" s="147"/>
      <c r="B187" s="465" t="s">
        <v>169</v>
      </c>
      <c r="C187" s="447" t="s">
        <v>147</v>
      </c>
      <c r="D187" s="147"/>
      <c r="E187" s="469"/>
      <c r="F187" s="444"/>
      <c r="G187" s="460" t="s">
        <v>331</v>
      </c>
      <c r="H187" s="147"/>
    </row>
    <row r="188" spans="1:8" ht="24.95" customHeight="1" x14ac:dyDescent="0.25">
      <c r="A188" s="147"/>
      <c r="B188" s="451"/>
      <c r="C188" s="149" t="s">
        <v>468</v>
      </c>
      <c r="D188" s="150" t="s">
        <v>170</v>
      </c>
      <c r="E188" s="470" t="s">
        <v>187</v>
      </c>
      <c r="F188" s="150" t="s">
        <v>170</v>
      </c>
      <c r="G188" s="461"/>
      <c r="H188" s="147"/>
    </row>
    <row r="189" spans="1:8" ht="15" thickBot="1" x14ac:dyDescent="0.25">
      <c r="A189" s="147"/>
      <c r="B189" s="451" t="s">
        <v>171</v>
      </c>
      <c r="C189" s="311"/>
      <c r="D189" s="293" t="s">
        <v>364</v>
      </c>
      <c r="E189" s="146"/>
      <c r="F189" s="293" t="s">
        <v>365</v>
      </c>
      <c r="G189" s="462">
        <f>C189*E189</f>
        <v>0</v>
      </c>
      <c r="H189" s="147"/>
    </row>
    <row r="190" spans="1:8" ht="15" thickBot="1" x14ac:dyDescent="0.25">
      <c r="A190" s="147"/>
      <c r="B190" s="451" t="s">
        <v>172</v>
      </c>
      <c r="C190" s="311"/>
      <c r="D190" s="293" t="s">
        <v>111</v>
      </c>
      <c r="E190" s="146"/>
      <c r="F190" s="293" t="s">
        <v>221</v>
      </c>
      <c r="G190" s="462">
        <f>C190*E190/100</f>
        <v>0</v>
      </c>
      <c r="H190" s="458" t="str">
        <f>IF(C187="bitte wählen"," ",C187)</f>
        <v xml:space="preserve"> </v>
      </c>
    </row>
    <row r="191" spans="1:8" x14ac:dyDescent="0.2">
      <c r="A191" s="147"/>
      <c r="B191" s="451" t="s">
        <v>59</v>
      </c>
      <c r="C191" s="311"/>
      <c r="D191" s="148"/>
      <c r="E191" s="146"/>
      <c r="F191" s="148"/>
      <c r="G191" s="176"/>
      <c r="H191" s="147"/>
    </row>
    <row r="192" spans="1:8" ht="24.95" customHeight="1" x14ac:dyDescent="0.25">
      <c r="A192" s="147"/>
      <c r="B192" s="454" t="s">
        <v>174</v>
      </c>
      <c r="C192" s="312"/>
      <c r="D192" s="151"/>
      <c r="E192" s="471"/>
      <c r="F192" s="151"/>
      <c r="G192" s="463"/>
      <c r="H192" s="147"/>
    </row>
    <row r="193" spans="1:8" x14ac:dyDescent="0.2">
      <c r="A193" s="147"/>
      <c r="B193" s="466"/>
      <c r="C193" s="311"/>
      <c r="D193" s="148"/>
      <c r="E193" s="146"/>
      <c r="F193" s="148"/>
      <c r="G193" s="176"/>
      <c r="H193" s="147"/>
    </row>
    <row r="194" spans="1:8" x14ac:dyDescent="0.2">
      <c r="A194" s="147"/>
      <c r="B194" s="466"/>
      <c r="C194" s="311"/>
      <c r="D194" s="148"/>
      <c r="E194" s="146"/>
      <c r="F194" s="148"/>
      <c r="G194" s="176"/>
      <c r="H194" s="147"/>
    </row>
    <row r="195" spans="1:8" x14ac:dyDescent="0.2">
      <c r="A195" s="147"/>
      <c r="B195" s="466"/>
      <c r="C195" s="311"/>
      <c r="D195" s="148"/>
      <c r="E195" s="146"/>
      <c r="F195" s="148"/>
      <c r="G195" s="176"/>
      <c r="H195" s="147"/>
    </row>
    <row r="196" spans="1:8" x14ac:dyDescent="0.2">
      <c r="A196" s="147"/>
      <c r="B196" s="466"/>
      <c r="C196" s="311"/>
      <c r="D196" s="148"/>
      <c r="E196" s="146"/>
      <c r="F196" s="148"/>
      <c r="G196" s="176"/>
      <c r="H196" s="147"/>
    </row>
    <row r="197" spans="1:8" x14ac:dyDescent="0.2">
      <c r="A197" s="147"/>
      <c r="B197" s="466"/>
      <c r="C197" s="311"/>
      <c r="D197" s="148"/>
      <c r="E197" s="146"/>
      <c r="F197" s="148"/>
      <c r="G197" s="176"/>
      <c r="H197" s="147"/>
    </row>
    <row r="198" spans="1:8" x14ac:dyDescent="0.2">
      <c r="A198" s="147"/>
      <c r="B198" s="467"/>
      <c r="C198" s="468"/>
      <c r="D198" s="442"/>
      <c r="E198" s="442"/>
      <c r="F198" s="442"/>
      <c r="G198" s="443"/>
      <c r="H198" s="147"/>
    </row>
    <row r="199" spans="1:8" ht="15" x14ac:dyDescent="0.2">
      <c r="A199" s="147"/>
      <c r="B199" s="446" t="s">
        <v>430</v>
      </c>
      <c r="C199" s="447"/>
      <c r="D199" s="448"/>
      <c r="E199" s="680" t="str">
        <f>"Entgelt des Jahres "&amp;'A. Allgemeine Informationen'!$C$14</f>
        <v>Entgelt des Jahres 2018</v>
      </c>
      <c r="F199" s="680"/>
      <c r="G199" s="459" t="s">
        <v>469</v>
      </c>
      <c r="H199" s="147"/>
    </row>
    <row r="200" spans="1:8" ht="15" x14ac:dyDescent="0.2">
      <c r="A200" s="147"/>
      <c r="B200" s="465" t="s">
        <v>169</v>
      </c>
      <c r="C200" s="447" t="s">
        <v>147</v>
      </c>
      <c r="D200" s="450"/>
      <c r="E200" s="444"/>
      <c r="F200" s="444"/>
      <c r="G200" s="460" t="s">
        <v>331</v>
      </c>
      <c r="H200" s="147"/>
    </row>
    <row r="201" spans="1:8" ht="24.95" customHeight="1" x14ac:dyDescent="0.25">
      <c r="A201" s="147"/>
      <c r="B201" s="451"/>
      <c r="C201" s="149" t="s">
        <v>468</v>
      </c>
      <c r="D201" s="452" t="s">
        <v>170</v>
      </c>
      <c r="E201" s="150" t="s">
        <v>187</v>
      </c>
      <c r="F201" s="150" t="s">
        <v>170</v>
      </c>
      <c r="G201" s="461"/>
      <c r="H201" s="147"/>
    </row>
    <row r="202" spans="1:8" ht="15" thickBot="1" x14ac:dyDescent="0.25">
      <c r="A202" s="147"/>
      <c r="B202" s="451" t="s">
        <v>171</v>
      </c>
      <c r="C202" s="311"/>
      <c r="D202" s="453" t="s">
        <v>364</v>
      </c>
      <c r="E202" s="173"/>
      <c r="F202" s="293" t="s">
        <v>365</v>
      </c>
      <c r="G202" s="462">
        <f>C202*E202</f>
        <v>0</v>
      </c>
      <c r="H202" s="147"/>
    </row>
    <row r="203" spans="1:8" ht="15" thickBot="1" x14ac:dyDescent="0.25">
      <c r="A203" s="147"/>
      <c r="B203" s="451" t="s">
        <v>172</v>
      </c>
      <c r="C203" s="311"/>
      <c r="D203" s="453" t="s">
        <v>111</v>
      </c>
      <c r="E203" s="173"/>
      <c r="F203" s="293" t="s">
        <v>221</v>
      </c>
      <c r="G203" s="462">
        <f>C203*E203/100</f>
        <v>0</v>
      </c>
      <c r="H203" s="458" t="str">
        <f>IF(C200="bitte wählen"," ",C200)</f>
        <v xml:space="preserve"> </v>
      </c>
    </row>
    <row r="204" spans="1:8" x14ac:dyDescent="0.2">
      <c r="A204" s="147"/>
      <c r="B204" s="451" t="s">
        <v>59</v>
      </c>
      <c r="C204" s="311"/>
      <c r="D204" s="146"/>
      <c r="E204" s="173"/>
      <c r="F204" s="148"/>
      <c r="G204" s="176"/>
      <c r="H204" s="147"/>
    </row>
    <row r="205" spans="1:8" ht="24.95" customHeight="1" x14ac:dyDescent="0.25">
      <c r="A205" s="147"/>
      <c r="B205" s="454" t="s">
        <v>174</v>
      </c>
      <c r="C205" s="312"/>
      <c r="D205" s="455"/>
      <c r="E205" s="445"/>
      <c r="F205" s="151"/>
      <c r="G205" s="463"/>
      <c r="H205" s="147"/>
    </row>
    <row r="206" spans="1:8" x14ac:dyDescent="0.2">
      <c r="A206" s="147"/>
      <c r="B206" s="466"/>
      <c r="C206" s="311"/>
      <c r="D206" s="146"/>
      <c r="E206" s="173"/>
      <c r="F206" s="148"/>
      <c r="G206" s="176"/>
      <c r="H206" s="147"/>
    </row>
    <row r="207" spans="1:8" x14ac:dyDescent="0.2">
      <c r="A207" s="147"/>
      <c r="B207" s="466"/>
      <c r="C207" s="311"/>
      <c r="D207" s="146"/>
      <c r="E207" s="173"/>
      <c r="F207" s="148"/>
      <c r="G207" s="176"/>
      <c r="H207" s="147"/>
    </row>
    <row r="208" spans="1:8" x14ac:dyDescent="0.2">
      <c r="A208" s="147"/>
      <c r="B208" s="466"/>
      <c r="C208" s="311"/>
      <c r="D208" s="146"/>
      <c r="E208" s="173"/>
      <c r="F208" s="148"/>
      <c r="G208" s="176"/>
      <c r="H208" s="147"/>
    </row>
    <row r="209" spans="1:8" x14ac:dyDescent="0.2">
      <c r="A209" s="147"/>
      <c r="B209" s="466"/>
      <c r="C209" s="311"/>
      <c r="D209" s="146"/>
      <c r="E209" s="173"/>
      <c r="F209" s="148"/>
      <c r="G209" s="176"/>
      <c r="H209" s="147"/>
    </row>
    <row r="210" spans="1:8" x14ac:dyDescent="0.2">
      <c r="A210" s="147"/>
      <c r="B210" s="466"/>
      <c r="C210" s="311"/>
      <c r="D210" s="146"/>
      <c r="E210" s="173"/>
      <c r="F210" s="148"/>
      <c r="G210" s="176"/>
      <c r="H210" s="147"/>
    </row>
    <row r="211" spans="1:8" x14ac:dyDescent="0.2">
      <c r="A211" s="147"/>
      <c r="B211" s="440"/>
      <c r="C211" s="442"/>
      <c r="D211" s="442"/>
      <c r="E211" s="442"/>
      <c r="F211" s="442"/>
      <c r="G211" s="443"/>
      <c r="H211" s="147"/>
    </row>
    <row r="212" spans="1:8" ht="15" x14ac:dyDescent="0.2">
      <c r="A212" s="147"/>
      <c r="B212" s="464" t="s">
        <v>431</v>
      </c>
      <c r="C212" s="439"/>
      <c r="D212" s="147"/>
      <c r="E212" s="678" t="str">
        <f>"Entgelt des Jahres "&amp;'A. Allgemeine Informationen'!$C$14</f>
        <v>Entgelt des Jahres 2018</v>
      </c>
      <c r="F212" s="679"/>
      <c r="G212" s="459" t="s">
        <v>469</v>
      </c>
      <c r="H212" s="147"/>
    </row>
    <row r="213" spans="1:8" ht="15" x14ac:dyDescent="0.2">
      <c r="A213" s="147"/>
      <c r="B213" s="465" t="s">
        <v>169</v>
      </c>
      <c r="C213" s="447" t="s">
        <v>147</v>
      </c>
      <c r="D213" s="147"/>
      <c r="E213" s="469"/>
      <c r="F213" s="444"/>
      <c r="G213" s="460" t="s">
        <v>331</v>
      </c>
      <c r="H213" s="147"/>
    </row>
    <row r="214" spans="1:8" ht="24.95" customHeight="1" x14ac:dyDescent="0.25">
      <c r="A214" s="147"/>
      <c r="B214" s="451"/>
      <c r="C214" s="149" t="s">
        <v>468</v>
      </c>
      <c r="D214" s="150" t="s">
        <v>170</v>
      </c>
      <c r="E214" s="470" t="s">
        <v>187</v>
      </c>
      <c r="F214" s="150" t="s">
        <v>170</v>
      </c>
      <c r="G214" s="461"/>
      <c r="H214" s="147"/>
    </row>
    <row r="215" spans="1:8" ht="15" thickBot="1" x14ac:dyDescent="0.25">
      <c r="A215" s="147"/>
      <c r="B215" s="451" t="s">
        <v>171</v>
      </c>
      <c r="C215" s="311"/>
      <c r="D215" s="293" t="s">
        <v>364</v>
      </c>
      <c r="E215" s="146"/>
      <c r="F215" s="293" t="s">
        <v>365</v>
      </c>
      <c r="G215" s="462">
        <f>C215*E215</f>
        <v>0</v>
      </c>
      <c r="H215" s="147"/>
    </row>
    <row r="216" spans="1:8" ht="15" thickBot="1" x14ac:dyDescent="0.25">
      <c r="A216" s="147"/>
      <c r="B216" s="451" t="s">
        <v>172</v>
      </c>
      <c r="C216" s="311"/>
      <c r="D216" s="293" t="s">
        <v>111</v>
      </c>
      <c r="E216" s="146"/>
      <c r="F216" s="293" t="s">
        <v>221</v>
      </c>
      <c r="G216" s="462">
        <f>C216*E216/100</f>
        <v>0</v>
      </c>
      <c r="H216" s="458" t="str">
        <f>IF(C213="bitte wählen"," ",C213)</f>
        <v xml:space="preserve"> </v>
      </c>
    </row>
    <row r="217" spans="1:8" x14ac:dyDescent="0.2">
      <c r="A217" s="147"/>
      <c r="B217" s="451" t="s">
        <v>59</v>
      </c>
      <c r="C217" s="311"/>
      <c r="D217" s="148"/>
      <c r="E217" s="146"/>
      <c r="F217" s="148"/>
      <c r="G217" s="176"/>
      <c r="H217" s="147"/>
    </row>
    <row r="218" spans="1:8" ht="24.95" customHeight="1" x14ac:dyDescent="0.25">
      <c r="A218" s="147"/>
      <c r="B218" s="454" t="s">
        <v>174</v>
      </c>
      <c r="C218" s="312"/>
      <c r="D218" s="151"/>
      <c r="E218" s="471"/>
      <c r="F218" s="151"/>
      <c r="G218" s="463"/>
      <c r="H218" s="147"/>
    </row>
    <row r="219" spans="1:8" x14ac:dyDescent="0.2">
      <c r="A219" s="147"/>
      <c r="B219" s="466"/>
      <c r="C219" s="311"/>
      <c r="D219" s="148"/>
      <c r="E219" s="146"/>
      <c r="F219" s="148"/>
      <c r="G219" s="176"/>
      <c r="H219" s="147"/>
    </row>
    <row r="220" spans="1:8" x14ac:dyDescent="0.2">
      <c r="A220" s="147"/>
      <c r="B220" s="466"/>
      <c r="C220" s="311"/>
      <c r="D220" s="148"/>
      <c r="E220" s="146"/>
      <c r="F220" s="148"/>
      <c r="G220" s="176"/>
      <c r="H220" s="147"/>
    </row>
    <row r="221" spans="1:8" x14ac:dyDescent="0.2">
      <c r="A221" s="147"/>
      <c r="B221" s="466"/>
      <c r="C221" s="311"/>
      <c r="D221" s="148"/>
      <c r="E221" s="146"/>
      <c r="F221" s="148"/>
      <c r="G221" s="176"/>
      <c r="H221" s="147"/>
    </row>
    <row r="222" spans="1:8" x14ac:dyDescent="0.2">
      <c r="A222" s="147"/>
      <c r="B222" s="466"/>
      <c r="C222" s="311"/>
      <c r="D222" s="148"/>
      <c r="E222" s="146"/>
      <c r="F222" s="148"/>
      <c r="G222" s="176"/>
      <c r="H222" s="147"/>
    </row>
    <row r="223" spans="1:8" x14ac:dyDescent="0.2">
      <c r="A223" s="147"/>
      <c r="B223" s="466"/>
      <c r="C223" s="311"/>
      <c r="D223" s="148"/>
      <c r="E223" s="146"/>
      <c r="F223" s="148"/>
      <c r="G223" s="176"/>
      <c r="H223" s="147"/>
    </row>
    <row r="224" spans="1:8" x14ac:dyDescent="0.2">
      <c r="A224" s="147"/>
      <c r="B224" s="467"/>
      <c r="C224" s="468"/>
      <c r="D224" s="442"/>
      <c r="E224" s="442"/>
      <c r="F224" s="442"/>
      <c r="G224" s="443"/>
      <c r="H224" s="147"/>
    </row>
    <row r="225" spans="1:8" ht="15" x14ac:dyDescent="0.2">
      <c r="A225" s="147"/>
      <c r="B225" s="446" t="s">
        <v>432</v>
      </c>
      <c r="C225" s="447"/>
      <c r="D225" s="448"/>
      <c r="E225" s="680" t="str">
        <f>"Entgelt des Jahres "&amp;'A. Allgemeine Informationen'!$C$14</f>
        <v>Entgelt des Jahres 2018</v>
      </c>
      <c r="F225" s="680"/>
      <c r="G225" s="459" t="s">
        <v>469</v>
      </c>
      <c r="H225" s="147"/>
    </row>
    <row r="226" spans="1:8" ht="15" x14ac:dyDescent="0.2">
      <c r="A226" s="147"/>
      <c r="B226" s="465" t="s">
        <v>169</v>
      </c>
      <c r="C226" s="447" t="s">
        <v>147</v>
      </c>
      <c r="D226" s="450"/>
      <c r="E226" s="444"/>
      <c r="F226" s="444"/>
      <c r="G226" s="460" t="s">
        <v>331</v>
      </c>
      <c r="H226" s="147"/>
    </row>
    <row r="227" spans="1:8" ht="24.95" customHeight="1" x14ac:dyDescent="0.25">
      <c r="A227" s="147"/>
      <c r="B227" s="451"/>
      <c r="C227" s="149" t="s">
        <v>468</v>
      </c>
      <c r="D227" s="452" t="s">
        <v>170</v>
      </c>
      <c r="E227" s="150" t="s">
        <v>187</v>
      </c>
      <c r="F227" s="150" t="s">
        <v>170</v>
      </c>
      <c r="G227" s="461"/>
      <c r="H227" s="147"/>
    </row>
    <row r="228" spans="1:8" ht="15" thickBot="1" x14ac:dyDescent="0.25">
      <c r="A228" s="147"/>
      <c r="B228" s="451" t="s">
        <v>171</v>
      </c>
      <c r="C228" s="311"/>
      <c r="D228" s="453" t="s">
        <v>364</v>
      </c>
      <c r="E228" s="173"/>
      <c r="F228" s="293" t="s">
        <v>365</v>
      </c>
      <c r="G228" s="462">
        <f>C228*E228</f>
        <v>0</v>
      </c>
      <c r="H228" s="147"/>
    </row>
    <row r="229" spans="1:8" ht="15" thickBot="1" x14ac:dyDescent="0.25">
      <c r="A229" s="147"/>
      <c r="B229" s="451" t="s">
        <v>172</v>
      </c>
      <c r="C229" s="311"/>
      <c r="D229" s="453" t="s">
        <v>111</v>
      </c>
      <c r="E229" s="173"/>
      <c r="F229" s="293" t="s">
        <v>221</v>
      </c>
      <c r="G229" s="462">
        <f>C229*E229/100</f>
        <v>0</v>
      </c>
      <c r="H229" s="458" t="str">
        <f>IF(C226="bitte wählen"," ",C226)</f>
        <v xml:space="preserve"> </v>
      </c>
    </row>
    <row r="230" spans="1:8" x14ac:dyDescent="0.2">
      <c r="A230" s="147"/>
      <c r="B230" s="451" t="s">
        <v>59</v>
      </c>
      <c r="C230" s="311"/>
      <c r="D230" s="146"/>
      <c r="E230" s="173"/>
      <c r="F230" s="148"/>
      <c r="G230" s="176"/>
      <c r="H230" s="147"/>
    </row>
    <row r="231" spans="1:8" ht="24.95" customHeight="1" x14ac:dyDescent="0.25">
      <c r="A231" s="147"/>
      <c r="B231" s="454" t="s">
        <v>174</v>
      </c>
      <c r="C231" s="312"/>
      <c r="D231" s="455"/>
      <c r="E231" s="445"/>
      <c r="F231" s="151"/>
      <c r="G231" s="463"/>
      <c r="H231" s="147"/>
    </row>
    <row r="232" spans="1:8" x14ac:dyDescent="0.2">
      <c r="A232" s="147"/>
      <c r="B232" s="466"/>
      <c r="C232" s="311"/>
      <c r="D232" s="146"/>
      <c r="E232" s="173"/>
      <c r="F232" s="148"/>
      <c r="G232" s="176"/>
      <c r="H232" s="147"/>
    </row>
    <row r="233" spans="1:8" x14ac:dyDescent="0.2">
      <c r="A233" s="147"/>
      <c r="B233" s="466"/>
      <c r="C233" s="311"/>
      <c r="D233" s="146"/>
      <c r="E233" s="173"/>
      <c r="F233" s="148"/>
      <c r="G233" s="176"/>
      <c r="H233" s="147"/>
    </row>
    <row r="234" spans="1:8" x14ac:dyDescent="0.2">
      <c r="A234" s="147"/>
      <c r="B234" s="466"/>
      <c r="C234" s="311"/>
      <c r="D234" s="146"/>
      <c r="E234" s="173"/>
      <c r="F234" s="148"/>
      <c r="G234" s="176"/>
      <c r="H234" s="147"/>
    </row>
    <row r="235" spans="1:8" x14ac:dyDescent="0.2">
      <c r="A235" s="147"/>
      <c r="B235" s="466"/>
      <c r="C235" s="311"/>
      <c r="D235" s="146"/>
      <c r="E235" s="173"/>
      <c r="F235" s="148"/>
      <c r="G235" s="176"/>
      <c r="H235" s="147"/>
    </row>
    <row r="236" spans="1:8" x14ac:dyDescent="0.2">
      <c r="A236" s="147"/>
      <c r="B236" s="466"/>
      <c r="C236" s="311"/>
      <c r="D236" s="146"/>
      <c r="E236" s="173"/>
      <c r="F236" s="148"/>
      <c r="G236" s="176"/>
      <c r="H236" s="147"/>
    </row>
    <row r="237" spans="1:8" x14ac:dyDescent="0.2">
      <c r="A237" s="147"/>
      <c r="B237" s="440"/>
      <c r="C237" s="442"/>
      <c r="D237" s="442"/>
      <c r="E237" s="442"/>
      <c r="F237" s="442"/>
      <c r="G237" s="443"/>
      <c r="H237" s="147"/>
    </row>
    <row r="238" spans="1:8" ht="15" x14ac:dyDescent="0.2">
      <c r="A238" s="147"/>
      <c r="B238" s="464" t="s">
        <v>433</v>
      </c>
      <c r="C238" s="439"/>
      <c r="D238" s="147"/>
      <c r="E238" s="678" t="str">
        <f>"Entgelt des Jahres "&amp;'A. Allgemeine Informationen'!$C$14</f>
        <v>Entgelt des Jahres 2018</v>
      </c>
      <c r="F238" s="679"/>
      <c r="G238" s="459" t="s">
        <v>469</v>
      </c>
      <c r="H238" s="147"/>
    </row>
    <row r="239" spans="1:8" ht="15" x14ac:dyDescent="0.2">
      <c r="A239" s="147"/>
      <c r="B239" s="465" t="s">
        <v>169</v>
      </c>
      <c r="C239" s="447" t="s">
        <v>147</v>
      </c>
      <c r="D239" s="147"/>
      <c r="E239" s="469"/>
      <c r="F239" s="444"/>
      <c r="G239" s="460" t="s">
        <v>331</v>
      </c>
      <c r="H239" s="147"/>
    </row>
    <row r="240" spans="1:8" ht="24.95" customHeight="1" x14ac:dyDescent="0.25">
      <c r="A240" s="147"/>
      <c r="B240" s="451"/>
      <c r="C240" s="149" t="s">
        <v>468</v>
      </c>
      <c r="D240" s="150" t="s">
        <v>170</v>
      </c>
      <c r="E240" s="470" t="s">
        <v>187</v>
      </c>
      <c r="F240" s="150" t="s">
        <v>170</v>
      </c>
      <c r="G240" s="461"/>
      <c r="H240" s="147"/>
    </row>
    <row r="241" spans="1:8" ht="15" thickBot="1" x14ac:dyDescent="0.25">
      <c r="A241" s="147"/>
      <c r="B241" s="451" t="s">
        <v>171</v>
      </c>
      <c r="C241" s="311"/>
      <c r="D241" s="293" t="s">
        <v>364</v>
      </c>
      <c r="E241" s="146"/>
      <c r="F241" s="293" t="s">
        <v>365</v>
      </c>
      <c r="G241" s="462">
        <f>C241*E241</f>
        <v>0</v>
      </c>
      <c r="H241" s="147"/>
    </row>
    <row r="242" spans="1:8" ht="15" thickBot="1" x14ac:dyDescent="0.25">
      <c r="A242" s="147"/>
      <c r="B242" s="451" t="s">
        <v>172</v>
      </c>
      <c r="C242" s="311"/>
      <c r="D242" s="293" t="s">
        <v>111</v>
      </c>
      <c r="E242" s="146"/>
      <c r="F242" s="293" t="s">
        <v>221</v>
      </c>
      <c r="G242" s="462">
        <f>C242*E242/100</f>
        <v>0</v>
      </c>
      <c r="H242" s="458" t="str">
        <f>IF(C239="bitte wählen"," ",C239)</f>
        <v xml:space="preserve"> </v>
      </c>
    </row>
    <row r="243" spans="1:8" x14ac:dyDescent="0.2">
      <c r="A243" s="147"/>
      <c r="B243" s="451" t="s">
        <v>59</v>
      </c>
      <c r="C243" s="311"/>
      <c r="D243" s="148"/>
      <c r="E243" s="146"/>
      <c r="F243" s="148"/>
      <c r="G243" s="176"/>
      <c r="H243" s="147"/>
    </row>
    <row r="244" spans="1:8" ht="24.95" customHeight="1" x14ac:dyDescent="0.25">
      <c r="A244" s="147"/>
      <c r="B244" s="454" t="s">
        <v>174</v>
      </c>
      <c r="C244" s="312"/>
      <c r="D244" s="151"/>
      <c r="E244" s="471"/>
      <c r="F244" s="151"/>
      <c r="G244" s="463"/>
      <c r="H244" s="147"/>
    </row>
    <row r="245" spans="1:8" x14ac:dyDescent="0.2">
      <c r="A245" s="147"/>
      <c r="B245" s="466"/>
      <c r="C245" s="311"/>
      <c r="D245" s="148"/>
      <c r="E245" s="146"/>
      <c r="F245" s="148"/>
      <c r="G245" s="176"/>
      <c r="H245" s="147"/>
    </row>
    <row r="246" spans="1:8" x14ac:dyDescent="0.2">
      <c r="A246" s="147"/>
      <c r="B246" s="466"/>
      <c r="C246" s="311"/>
      <c r="D246" s="148"/>
      <c r="E246" s="146"/>
      <c r="F246" s="148"/>
      <c r="G246" s="176"/>
      <c r="H246" s="147"/>
    </row>
    <row r="247" spans="1:8" x14ac:dyDescent="0.2">
      <c r="A247" s="147"/>
      <c r="B247" s="466"/>
      <c r="C247" s="311"/>
      <c r="D247" s="148"/>
      <c r="E247" s="146"/>
      <c r="F247" s="148"/>
      <c r="G247" s="176"/>
      <c r="H247" s="147"/>
    </row>
    <row r="248" spans="1:8" x14ac:dyDescent="0.2">
      <c r="A248" s="147"/>
      <c r="B248" s="466"/>
      <c r="C248" s="311"/>
      <c r="D248" s="148"/>
      <c r="E248" s="146"/>
      <c r="F248" s="148"/>
      <c r="G248" s="176"/>
      <c r="H248" s="147"/>
    </row>
    <row r="249" spans="1:8" x14ac:dyDescent="0.2">
      <c r="A249" s="147"/>
      <c r="B249" s="466"/>
      <c r="C249" s="311"/>
      <c r="D249" s="148"/>
      <c r="E249" s="146"/>
      <c r="F249" s="148"/>
      <c r="G249" s="176"/>
      <c r="H249" s="147"/>
    </row>
    <row r="250" spans="1:8" x14ac:dyDescent="0.2">
      <c r="A250" s="147"/>
      <c r="B250" s="467"/>
      <c r="C250" s="468"/>
      <c r="D250" s="442"/>
      <c r="E250" s="442"/>
      <c r="F250" s="442"/>
      <c r="G250" s="443"/>
      <c r="H250" s="147"/>
    </row>
    <row r="251" spans="1:8" ht="15" x14ac:dyDescent="0.2">
      <c r="A251" s="147"/>
      <c r="B251" s="446" t="s">
        <v>434</v>
      </c>
      <c r="C251" s="447"/>
      <c r="D251" s="448"/>
      <c r="E251" s="680" t="str">
        <f>"Entgelt des Jahres "&amp;'A. Allgemeine Informationen'!$C$14</f>
        <v>Entgelt des Jahres 2018</v>
      </c>
      <c r="F251" s="680"/>
      <c r="G251" s="459" t="s">
        <v>469</v>
      </c>
      <c r="H251" s="147"/>
    </row>
    <row r="252" spans="1:8" ht="15" x14ac:dyDescent="0.2">
      <c r="A252" s="147"/>
      <c r="B252" s="465" t="s">
        <v>169</v>
      </c>
      <c r="C252" s="447" t="s">
        <v>147</v>
      </c>
      <c r="D252" s="450"/>
      <c r="E252" s="444"/>
      <c r="F252" s="444"/>
      <c r="G252" s="460" t="s">
        <v>331</v>
      </c>
      <c r="H252" s="147"/>
    </row>
    <row r="253" spans="1:8" ht="24.95" customHeight="1" x14ac:dyDescent="0.25">
      <c r="A253" s="147"/>
      <c r="B253" s="451"/>
      <c r="C253" s="149" t="s">
        <v>468</v>
      </c>
      <c r="D253" s="452" t="s">
        <v>170</v>
      </c>
      <c r="E253" s="150" t="s">
        <v>187</v>
      </c>
      <c r="F253" s="150" t="s">
        <v>170</v>
      </c>
      <c r="G253" s="461"/>
      <c r="H253" s="147"/>
    </row>
    <row r="254" spans="1:8" ht="15" thickBot="1" x14ac:dyDescent="0.25">
      <c r="A254" s="147"/>
      <c r="B254" s="451" t="s">
        <v>171</v>
      </c>
      <c r="C254" s="311"/>
      <c r="D254" s="453" t="s">
        <v>364</v>
      </c>
      <c r="E254" s="173"/>
      <c r="F254" s="293" t="s">
        <v>365</v>
      </c>
      <c r="G254" s="462">
        <f>C254*E254</f>
        <v>0</v>
      </c>
      <c r="H254" s="147"/>
    </row>
    <row r="255" spans="1:8" ht="15" thickBot="1" x14ac:dyDescent="0.25">
      <c r="A255" s="147"/>
      <c r="B255" s="451" t="s">
        <v>172</v>
      </c>
      <c r="C255" s="311"/>
      <c r="D255" s="453" t="s">
        <v>111</v>
      </c>
      <c r="E255" s="173"/>
      <c r="F255" s="293" t="s">
        <v>221</v>
      </c>
      <c r="G255" s="462">
        <f>C255*E255/100</f>
        <v>0</v>
      </c>
      <c r="H255" s="458" t="str">
        <f>IF(C252="bitte wählen"," ",C252)</f>
        <v xml:space="preserve"> </v>
      </c>
    </row>
    <row r="256" spans="1:8" x14ac:dyDescent="0.2">
      <c r="A256" s="147"/>
      <c r="B256" s="451" t="s">
        <v>59</v>
      </c>
      <c r="C256" s="311"/>
      <c r="D256" s="146"/>
      <c r="E256" s="173"/>
      <c r="F256" s="148"/>
      <c r="G256" s="176"/>
      <c r="H256" s="147"/>
    </row>
    <row r="257" spans="1:8" ht="24.95" customHeight="1" x14ac:dyDescent="0.25">
      <c r="A257" s="147"/>
      <c r="B257" s="454" t="s">
        <v>174</v>
      </c>
      <c r="C257" s="312"/>
      <c r="D257" s="455"/>
      <c r="E257" s="445"/>
      <c r="F257" s="151"/>
      <c r="G257" s="463"/>
      <c r="H257" s="147"/>
    </row>
    <row r="258" spans="1:8" x14ac:dyDescent="0.2">
      <c r="A258" s="147"/>
      <c r="B258" s="466"/>
      <c r="C258" s="311"/>
      <c r="D258" s="146"/>
      <c r="E258" s="173"/>
      <c r="F258" s="148"/>
      <c r="G258" s="176"/>
      <c r="H258" s="147"/>
    </row>
    <row r="259" spans="1:8" x14ac:dyDescent="0.2">
      <c r="A259" s="147"/>
      <c r="B259" s="466"/>
      <c r="C259" s="311"/>
      <c r="D259" s="146"/>
      <c r="E259" s="173"/>
      <c r="F259" s="148"/>
      <c r="G259" s="176"/>
      <c r="H259" s="147"/>
    </row>
    <row r="260" spans="1:8" x14ac:dyDescent="0.2">
      <c r="A260" s="147"/>
      <c r="B260" s="466"/>
      <c r="C260" s="311"/>
      <c r="D260" s="146"/>
      <c r="E260" s="173"/>
      <c r="F260" s="148"/>
      <c r="G260" s="176"/>
      <c r="H260" s="147"/>
    </row>
    <row r="261" spans="1:8" x14ac:dyDescent="0.2">
      <c r="A261" s="147"/>
      <c r="B261" s="466"/>
      <c r="C261" s="311"/>
      <c r="D261" s="146"/>
      <c r="E261" s="173"/>
      <c r="F261" s="148"/>
      <c r="G261" s="176"/>
      <c r="H261" s="147"/>
    </row>
    <row r="262" spans="1:8" x14ac:dyDescent="0.2">
      <c r="A262" s="147"/>
      <c r="B262" s="466"/>
      <c r="C262" s="311"/>
      <c r="D262" s="146"/>
      <c r="E262" s="173"/>
      <c r="F262" s="148"/>
      <c r="G262" s="176"/>
      <c r="H262" s="147"/>
    </row>
    <row r="263" spans="1:8" x14ac:dyDescent="0.2">
      <c r="A263" s="147"/>
      <c r="B263" s="440"/>
      <c r="C263" s="442"/>
      <c r="D263" s="442"/>
      <c r="E263" s="442"/>
      <c r="F263" s="442"/>
      <c r="G263" s="443"/>
      <c r="H263" s="147"/>
    </row>
    <row r="264" spans="1:8" ht="15" x14ac:dyDescent="0.2">
      <c r="A264" s="147"/>
      <c r="B264" s="446" t="s">
        <v>435</v>
      </c>
      <c r="C264" s="447"/>
      <c r="D264" s="448"/>
      <c r="E264" s="678" t="str">
        <f>"Entgelt des Jahres "&amp;'A. Allgemeine Informationen'!$C$14</f>
        <v>Entgelt des Jahres 2018</v>
      </c>
      <c r="F264" s="679"/>
      <c r="G264" s="459" t="s">
        <v>469</v>
      </c>
      <c r="H264" s="147"/>
    </row>
    <row r="265" spans="1:8" ht="15" x14ac:dyDescent="0.2">
      <c r="A265" s="147"/>
      <c r="B265" s="465" t="s">
        <v>169</v>
      </c>
      <c r="C265" s="447" t="s">
        <v>147</v>
      </c>
      <c r="D265" s="450"/>
      <c r="E265" s="469"/>
      <c r="F265" s="444"/>
      <c r="G265" s="460" t="s">
        <v>331</v>
      </c>
      <c r="H265" s="147"/>
    </row>
    <row r="266" spans="1:8" ht="24.95" customHeight="1" x14ac:dyDescent="0.25">
      <c r="A266" s="147"/>
      <c r="B266" s="451"/>
      <c r="C266" s="149" t="s">
        <v>468</v>
      </c>
      <c r="D266" s="452" t="s">
        <v>170</v>
      </c>
      <c r="E266" s="470" t="s">
        <v>187</v>
      </c>
      <c r="F266" s="150" t="s">
        <v>170</v>
      </c>
      <c r="G266" s="461"/>
      <c r="H266" s="147"/>
    </row>
    <row r="267" spans="1:8" ht="15" thickBot="1" x14ac:dyDescent="0.25">
      <c r="A267" s="147"/>
      <c r="B267" s="451" t="s">
        <v>171</v>
      </c>
      <c r="C267" s="311"/>
      <c r="D267" s="453" t="s">
        <v>364</v>
      </c>
      <c r="E267" s="146"/>
      <c r="F267" s="293" t="s">
        <v>365</v>
      </c>
      <c r="G267" s="462">
        <f>C267*E267</f>
        <v>0</v>
      </c>
      <c r="H267" s="147"/>
    </row>
    <row r="268" spans="1:8" ht="15" thickBot="1" x14ac:dyDescent="0.25">
      <c r="A268" s="147"/>
      <c r="B268" s="451" t="s">
        <v>172</v>
      </c>
      <c r="C268" s="311"/>
      <c r="D268" s="453" t="s">
        <v>111</v>
      </c>
      <c r="E268" s="146"/>
      <c r="F268" s="293" t="s">
        <v>221</v>
      </c>
      <c r="G268" s="462">
        <f>C268*E268/100</f>
        <v>0</v>
      </c>
      <c r="H268" s="458" t="str">
        <f>IF(C265="bitte wählen"," ",C265)</f>
        <v xml:space="preserve"> </v>
      </c>
    </row>
    <row r="269" spans="1:8" x14ac:dyDescent="0.2">
      <c r="A269" s="147"/>
      <c r="B269" s="451" t="s">
        <v>59</v>
      </c>
      <c r="C269" s="311"/>
      <c r="D269" s="146"/>
      <c r="E269" s="146"/>
      <c r="F269" s="148"/>
      <c r="G269" s="176"/>
      <c r="H269" s="147"/>
    </row>
    <row r="270" spans="1:8" ht="24.95" customHeight="1" x14ac:dyDescent="0.25">
      <c r="A270" s="147"/>
      <c r="B270" s="454" t="s">
        <v>174</v>
      </c>
      <c r="C270" s="312"/>
      <c r="D270" s="455"/>
      <c r="E270" s="471"/>
      <c r="F270" s="151"/>
      <c r="G270" s="463"/>
      <c r="H270" s="147"/>
    </row>
    <row r="271" spans="1:8" x14ac:dyDescent="0.2">
      <c r="A271" s="147"/>
      <c r="B271" s="466"/>
      <c r="C271" s="311"/>
      <c r="D271" s="146"/>
      <c r="E271" s="146"/>
      <c r="F271" s="148"/>
      <c r="G271" s="176"/>
      <c r="H271" s="147"/>
    </row>
    <row r="272" spans="1:8" x14ac:dyDescent="0.2">
      <c r="A272" s="147"/>
      <c r="B272" s="466"/>
      <c r="C272" s="311"/>
      <c r="D272" s="146"/>
      <c r="E272" s="146"/>
      <c r="F272" s="148"/>
      <c r="G272" s="176"/>
      <c r="H272" s="147"/>
    </row>
    <row r="273" spans="1:8" x14ac:dyDescent="0.2">
      <c r="A273" s="147"/>
      <c r="B273" s="466"/>
      <c r="C273" s="311"/>
      <c r="D273" s="146"/>
      <c r="E273" s="146"/>
      <c r="F273" s="148"/>
      <c r="G273" s="176"/>
      <c r="H273" s="147"/>
    </row>
    <row r="274" spans="1:8" x14ac:dyDescent="0.2">
      <c r="A274" s="147"/>
      <c r="B274" s="466"/>
      <c r="C274" s="311"/>
      <c r="D274" s="146"/>
      <c r="E274" s="146"/>
      <c r="F274" s="148"/>
      <c r="G274" s="176"/>
      <c r="H274" s="147"/>
    </row>
    <row r="275" spans="1:8" x14ac:dyDescent="0.2">
      <c r="A275" s="147"/>
      <c r="B275" s="466"/>
      <c r="C275" s="311"/>
      <c r="D275" s="146"/>
      <c r="E275" s="146"/>
      <c r="F275" s="148"/>
      <c r="G275" s="176"/>
      <c r="H275" s="147"/>
    </row>
    <row r="276" spans="1:8" x14ac:dyDescent="0.2">
      <c r="A276" s="147"/>
      <c r="B276" s="147"/>
      <c r="C276" s="147"/>
      <c r="D276" s="147"/>
      <c r="E276" s="147"/>
      <c r="F276" s="147"/>
      <c r="G276" s="179"/>
      <c r="H276" s="147"/>
    </row>
  </sheetData>
  <sheetProtection password="A253" sheet="1" objects="1" scenarios="1"/>
  <mergeCells count="21">
    <mergeCell ref="E121:F121"/>
    <mergeCell ref="E134:F134"/>
    <mergeCell ref="E108:F108"/>
    <mergeCell ref="E15:F15"/>
    <mergeCell ref="E17:F17"/>
    <mergeCell ref="E30:F30"/>
    <mergeCell ref="E43:F43"/>
    <mergeCell ref="E56:F56"/>
    <mergeCell ref="E69:F69"/>
    <mergeCell ref="E82:F82"/>
    <mergeCell ref="E95:F95"/>
    <mergeCell ref="E173:F173"/>
    <mergeCell ref="E186:F186"/>
    <mergeCell ref="E199:F199"/>
    <mergeCell ref="E147:F147"/>
    <mergeCell ref="E160:F160"/>
    <mergeCell ref="E238:F238"/>
    <mergeCell ref="E251:F251"/>
    <mergeCell ref="E264:F264"/>
    <mergeCell ref="E212:F212"/>
    <mergeCell ref="E225:F225"/>
  </mergeCells>
  <phoneticPr fontId="7" type="noConversion"/>
  <dataValidations count="3">
    <dataValidation type="decimal" operator="greaterThanOrEqual" allowBlank="1" showInputMessage="1" showErrorMessage="1" error="Bitte eine Dezimalzahl größer oder gleich Null eintragen!" sqref="E20:E28 G20:G23 G33:G36 E33:E41 E46:E54 G46:G49 G59:G62 E59:E67 E72:E80 G72:G75 G85:G88 E85:E93 E98:E106 G98:G101 G111:G114 E111:E119 G124:G127 E124:E132 G137:G140 E137:E145 E150:E158 G150:G153 G163:G166 E163:E171 E176:E184 G176:G179 G189:G192 E189:E197 E202:E210 G202:G205 E228:E236 G228:G231 G215:G218 E215:E223 G241:G244 E241:E249 G254:G257 E254:E262 G267:G270 E267:E275">
      <formula1>0</formula1>
    </dataValidation>
    <dataValidation type="decimal" operator="greaterThan" allowBlank="1" showInputMessage="1" showErrorMessage="1" error="Bitte eine Dezimalzahl größer Null eintragen!" sqref="C20:C28 C33:C41 C46:C54 C59:C67 C72:C80 C85:C93 C98:C106 C111:C119 C124:C132 C137:C145 C150:C158 C163:C171 C176:C184 C189:C197 C202:C210 C228:C236 C215:C223 C241:C249 C254:C262 C267:C275">
      <formula1>0</formula1>
    </dataValidation>
    <dataValidation type="list" allowBlank="1" showInputMessage="1" showErrorMessage="1" sqref="C135 C122 C96 C70 C239 C31 C44 C57 C83 C109 C265 C252 C226 C200 C174 C148 C161 C187 C213 C18">
      <formula1>"bitte wählen,HöS, HöS/HS, HS, HS/MS, MS, MS/NS, NS"</formula1>
    </dataValidation>
  </dataValidations>
  <pageMargins left="0.78740157499999996" right="0.78740157499999996" top="0.984251969" bottom="0.984251969" header="0.4921259845" footer="0.4921259845"/>
  <pageSetup paperSize="9" scale="49" fitToHeight="3" orientation="portrait" r:id="rId1"/>
  <headerFooter alignWithMargins="0">
    <oddFooter>&amp;R&amp;12Seite &amp;P von &amp;N</oddFooter>
  </headerFooter>
  <rowBreaks count="2" manualBreakCount="2">
    <brk id="55" max="16383" man="1"/>
    <brk id="106" max="16383" man="1"/>
  </rowBreaks>
  <ignoredErrors>
    <ignoredError sqref="C5:C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5">
    <tabColor rgb="FFFFFF99"/>
    <pageSetUpPr fitToPage="1"/>
  </sheetPr>
  <dimension ref="A1:AD24"/>
  <sheetViews>
    <sheetView showGridLines="0" zoomScale="85" zoomScaleNormal="85" workbookViewId="0">
      <selection activeCell="B4" sqref="B4:B5"/>
    </sheetView>
  </sheetViews>
  <sheetFormatPr baseColWidth="10" defaultColWidth="10" defaultRowHeight="14.25" x14ac:dyDescent="0.2"/>
  <cols>
    <col min="1" max="1" width="3.625" style="143" customWidth="1"/>
    <col min="2" max="2" width="29.625" style="143" customWidth="1"/>
    <col min="3" max="4" width="15.5" style="163" customWidth="1"/>
    <col min="5" max="5" width="12.875" style="144" customWidth="1"/>
    <col min="6" max="6" width="14.125" style="165" customWidth="1"/>
    <col min="7" max="7" width="22.5" style="143" customWidth="1"/>
    <col min="8" max="8" width="12.875" style="144" customWidth="1"/>
    <col min="9" max="9" width="14.125" style="165" customWidth="1"/>
    <col min="10" max="10" width="22.5" style="143" customWidth="1"/>
    <col min="11" max="11" width="13.375" style="144" customWidth="1"/>
    <col min="12" max="12" width="22.5" style="143" customWidth="1"/>
    <col min="13" max="13" width="26.875" style="144" customWidth="1"/>
    <col min="14" max="14" width="22.5" style="144" customWidth="1"/>
    <col min="15" max="15" width="26.875" style="144" customWidth="1"/>
    <col min="16" max="16" width="22.5" style="144" customWidth="1"/>
    <col min="17" max="17" width="26.875" style="144" customWidth="1"/>
    <col min="18" max="18" width="22.5" style="144" customWidth="1"/>
    <col min="19" max="23" width="18.125" style="163" customWidth="1"/>
    <col min="24" max="24" width="20.375" style="163" customWidth="1"/>
    <col min="25" max="25" width="21.125" style="164" customWidth="1"/>
    <col min="26" max="26" width="18.125" style="164" customWidth="1"/>
    <col min="27" max="27" width="20.625" style="164" customWidth="1"/>
    <col min="28" max="28" width="18.125" style="164" customWidth="1"/>
    <col min="29" max="29" width="24.5" style="164" customWidth="1"/>
    <col min="30" max="30" width="3.625" style="143" customWidth="1"/>
    <col min="31" max="16384" width="10" style="143"/>
  </cols>
  <sheetData>
    <row r="1" spans="1:30" ht="15" x14ac:dyDescent="0.2">
      <c r="B1" s="130"/>
      <c r="C1" s="160"/>
      <c r="D1" s="160"/>
      <c r="F1" s="161"/>
      <c r="G1" s="130"/>
      <c r="H1" s="162"/>
      <c r="I1" s="161"/>
      <c r="J1" s="76"/>
      <c r="K1" s="162"/>
      <c r="L1" s="130"/>
      <c r="M1" s="162"/>
      <c r="N1" s="162"/>
      <c r="O1" s="162"/>
      <c r="P1" s="162"/>
      <c r="Q1" s="162"/>
      <c r="R1" s="162"/>
      <c r="S1" s="160"/>
      <c r="T1" s="160"/>
      <c r="U1" s="160"/>
      <c r="V1" s="160"/>
      <c r="W1" s="160"/>
      <c r="X1" s="160"/>
    </row>
    <row r="2" spans="1:30" ht="15.75" x14ac:dyDescent="0.2">
      <c r="A2" s="145" t="s">
        <v>24</v>
      </c>
    </row>
    <row r="3" spans="1:30" x14ac:dyDescent="0.2">
      <c r="A3" s="147"/>
      <c r="B3" s="147"/>
      <c r="C3" s="178"/>
      <c r="D3" s="178"/>
      <c r="E3" s="179"/>
      <c r="F3" s="159"/>
      <c r="G3" s="147"/>
      <c r="H3" s="179"/>
      <c r="I3" s="159"/>
      <c r="J3" s="147"/>
      <c r="K3" s="179"/>
      <c r="L3" s="147"/>
      <c r="M3" s="179"/>
      <c r="N3" s="179"/>
      <c r="O3" s="179"/>
      <c r="P3" s="179"/>
      <c r="Q3" s="179"/>
      <c r="R3" s="179"/>
      <c r="S3" s="178"/>
      <c r="T3" s="178"/>
      <c r="U3" s="178"/>
      <c r="V3" s="178"/>
      <c r="W3" s="178"/>
      <c r="X3" s="178"/>
      <c r="Y3" s="417"/>
      <c r="Z3" s="417"/>
      <c r="AA3" s="417"/>
      <c r="AB3" s="417"/>
      <c r="AC3" s="417"/>
      <c r="AD3" s="418"/>
    </row>
    <row r="4" spans="1:30" ht="105.75" customHeight="1" x14ac:dyDescent="0.2">
      <c r="A4" s="147"/>
      <c r="B4" s="684" t="s">
        <v>25</v>
      </c>
      <c r="C4" s="685" t="s">
        <v>325</v>
      </c>
      <c r="D4" s="685" t="str">
        <f>"Im Jahr " &amp; 'A. Allgemeine Informationen'!C14 &amp; " nachzurüstende Wechselrichter**
[Anzahl]"</f>
        <v>Im Jahr 2018 nachzurüstende Wechselrichter**
[Anzahl]</v>
      </c>
      <c r="E4" s="499" t="s">
        <v>65</v>
      </c>
      <c r="F4" s="500"/>
      <c r="G4" s="501"/>
      <c r="H4" s="499" t="s">
        <v>196</v>
      </c>
      <c r="I4" s="500"/>
      <c r="J4" s="501"/>
      <c r="K4" s="499" t="s">
        <v>173</v>
      </c>
      <c r="L4" s="501"/>
      <c r="M4" s="502" t="s">
        <v>366</v>
      </c>
      <c r="N4" s="503"/>
      <c r="O4" s="503"/>
      <c r="P4" s="503"/>
      <c r="Q4" s="503"/>
      <c r="R4" s="504"/>
      <c r="S4" s="505" t="str">
        <f>"Leistungserbringer für die angegebenen im Jahr "&amp;'A. Allgemeine Informationen'!C14&amp;"
nachzurüstenden Wechselrichter"</f>
        <v>Leistungserbringer für die angegebenen im Jahr 2018
nachzurüstenden Wechselrichter</v>
      </c>
      <c r="T4" s="506"/>
      <c r="U4" s="506"/>
      <c r="V4" s="506"/>
      <c r="W4" s="506"/>
      <c r="X4" s="506"/>
      <c r="Y4" s="687" t="str">
        <f>"Plan-Kosten für die Nachrüstung von Wechselrichtern des Jahres "&amp;'A. Allgemeine Informationen'!C14&amp;CHAR(10)&amp;"GESAMT"&amp;CHAR(10)&amp;"[EUR]"</f>
        <v>Plan-Kosten für die Nachrüstung von Wechselrichtern des Jahres 2018
GESAMT
[EUR]</v>
      </c>
      <c r="Z4" s="687" t="s">
        <v>360</v>
      </c>
      <c r="AA4" s="687" t="s">
        <v>361</v>
      </c>
      <c r="AB4" s="687" t="s">
        <v>362</v>
      </c>
      <c r="AC4" s="687" t="s">
        <v>363</v>
      </c>
      <c r="AD4" s="147"/>
    </row>
    <row r="5" spans="1:30" ht="125.25" customHeight="1" x14ac:dyDescent="0.2">
      <c r="A5" s="147"/>
      <c r="B5" s="684"/>
      <c r="C5" s="686"/>
      <c r="D5" s="686"/>
      <c r="E5" s="166" t="s">
        <v>358</v>
      </c>
      <c r="F5" s="167" t="s">
        <v>112</v>
      </c>
      <c r="G5" s="124" t="s">
        <v>322</v>
      </c>
      <c r="H5" s="166" t="s">
        <v>358</v>
      </c>
      <c r="I5" s="167" t="s">
        <v>112</v>
      </c>
      <c r="J5" s="124" t="s">
        <v>322</v>
      </c>
      <c r="K5" s="168" t="s">
        <v>359</v>
      </c>
      <c r="L5" s="124" t="s">
        <v>322</v>
      </c>
      <c r="M5" s="169" t="s">
        <v>113</v>
      </c>
      <c r="N5" s="124" t="s">
        <v>322</v>
      </c>
      <c r="O5" s="169" t="s">
        <v>113</v>
      </c>
      <c r="P5" s="124" t="s">
        <v>322</v>
      </c>
      <c r="Q5" s="169" t="s">
        <v>113</v>
      </c>
      <c r="R5" s="124" t="s">
        <v>322</v>
      </c>
      <c r="S5" s="170" t="str">
        <f>"Im Jahr "&amp;'A. Allgemeine Informationen'!C14&amp;" nachzurüstende Wechselrichter
[Anzahl]"</f>
        <v>Im Jahr 2018 nachzurüstende Wechselrichter
[Anzahl]</v>
      </c>
      <c r="T5" s="170" t="s">
        <v>121</v>
      </c>
      <c r="U5" s="170" t="s">
        <v>123</v>
      </c>
      <c r="V5" s="170" t="s">
        <v>124</v>
      </c>
      <c r="W5" s="170" t="s">
        <v>122</v>
      </c>
      <c r="X5" s="170" t="s">
        <v>9</v>
      </c>
      <c r="Y5" s="688"/>
      <c r="Z5" s="688"/>
      <c r="AA5" s="688"/>
      <c r="AB5" s="688"/>
      <c r="AC5" s="688"/>
      <c r="AD5" s="147"/>
    </row>
    <row r="6" spans="1:30" ht="15" customHeight="1" x14ac:dyDescent="0.2">
      <c r="A6" s="147"/>
      <c r="B6" s="507" t="s">
        <v>126</v>
      </c>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9"/>
      <c r="AD6" s="147"/>
    </row>
    <row r="7" spans="1:30" ht="30" customHeight="1" x14ac:dyDescent="0.2">
      <c r="A7" s="147"/>
      <c r="B7" s="510" t="s">
        <v>114</v>
      </c>
      <c r="C7" s="171"/>
      <c r="D7" s="171"/>
      <c r="E7" s="172"/>
      <c r="F7" s="173"/>
      <c r="G7" s="169" t="s">
        <v>147</v>
      </c>
      <c r="H7" s="172"/>
      <c r="I7" s="173"/>
      <c r="J7" s="169" t="s">
        <v>147</v>
      </c>
      <c r="K7" s="172"/>
      <c r="L7" s="169" t="s">
        <v>147</v>
      </c>
      <c r="M7" s="172"/>
      <c r="N7" s="169" t="s">
        <v>147</v>
      </c>
      <c r="O7" s="172"/>
      <c r="P7" s="169" t="s">
        <v>147</v>
      </c>
      <c r="Q7" s="175"/>
      <c r="R7" s="169" t="s">
        <v>147</v>
      </c>
      <c r="S7" s="404">
        <f>D7</f>
        <v>0</v>
      </c>
      <c r="T7" s="405"/>
      <c r="U7" s="405"/>
      <c r="V7" s="405"/>
      <c r="W7" s="405"/>
      <c r="X7" s="405"/>
      <c r="Y7" s="406">
        <f>(D7*E7*F7)+(D7*H7*I7)+(D7*K7)+(D7*M7)+(D7*O7)+(D7*Q7)</f>
        <v>0</v>
      </c>
      <c r="Z7" s="311"/>
      <c r="AA7" s="406">
        <f>(Y7-Z7)/2</f>
        <v>0</v>
      </c>
      <c r="AB7" s="311"/>
      <c r="AC7" s="406">
        <f>AA7-AB7</f>
        <v>0</v>
      </c>
      <c r="AD7" s="147"/>
    </row>
    <row r="8" spans="1:30" ht="30" customHeight="1" x14ac:dyDescent="0.2">
      <c r="A8" s="147"/>
      <c r="B8" s="510" t="s">
        <v>115</v>
      </c>
      <c r="C8" s="171"/>
      <c r="D8" s="171"/>
      <c r="E8" s="172"/>
      <c r="F8" s="173"/>
      <c r="G8" s="169" t="s">
        <v>147</v>
      </c>
      <c r="H8" s="172"/>
      <c r="I8" s="173"/>
      <c r="J8" s="169" t="s">
        <v>147</v>
      </c>
      <c r="K8" s="172"/>
      <c r="L8" s="169" t="s">
        <v>147</v>
      </c>
      <c r="M8" s="172"/>
      <c r="N8" s="169" t="s">
        <v>147</v>
      </c>
      <c r="O8" s="172"/>
      <c r="P8" s="169" t="s">
        <v>147</v>
      </c>
      <c r="Q8" s="175"/>
      <c r="R8" s="169" t="s">
        <v>147</v>
      </c>
      <c r="S8" s="404">
        <f>D8</f>
        <v>0</v>
      </c>
      <c r="T8" s="405"/>
      <c r="U8" s="405"/>
      <c r="V8" s="405"/>
      <c r="W8" s="405"/>
      <c r="X8" s="405"/>
      <c r="Y8" s="406">
        <f>(D8*E8*F8)+(D8*H8*I8)+(D8*K8)+(D8*M8)+(D8*O8)+(D8*Q8)</f>
        <v>0</v>
      </c>
      <c r="Z8" s="311"/>
      <c r="AA8" s="406">
        <f>(Y8-Z8)/2</f>
        <v>0</v>
      </c>
      <c r="AB8" s="311"/>
      <c r="AC8" s="406">
        <f>AA8-AB8</f>
        <v>0</v>
      </c>
      <c r="AD8" s="147"/>
    </row>
    <row r="9" spans="1:30" ht="30" customHeight="1" x14ac:dyDescent="0.2">
      <c r="A9" s="147"/>
      <c r="B9" s="510" t="s">
        <v>116</v>
      </c>
      <c r="C9" s="176"/>
      <c r="D9" s="176"/>
      <c r="E9" s="177"/>
      <c r="F9" s="146"/>
      <c r="G9" s="169" t="s">
        <v>147</v>
      </c>
      <c r="H9" s="177"/>
      <c r="I9" s="146"/>
      <c r="J9" s="169" t="s">
        <v>147</v>
      </c>
      <c r="K9" s="177"/>
      <c r="L9" s="169" t="s">
        <v>147</v>
      </c>
      <c r="M9" s="177"/>
      <c r="N9" s="169" t="s">
        <v>147</v>
      </c>
      <c r="O9" s="177"/>
      <c r="P9" s="169" t="s">
        <v>147</v>
      </c>
      <c r="Q9" s="174"/>
      <c r="R9" s="169" t="s">
        <v>147</v>
      </c>
      <c r="S9" s="404">
        <f>D9</f>
        <v>0</v>
      </c>
      <c r="T9" s="311"/>
      <c r="U9" s="311"/>
      <c r="V9" s="311"/>
      <c r="W9" s="311"/>
      <c r="X9" s="405"/>
      <c r="Y9" s="406">
        <f>(D9*E9*F9)+(D9*H9*I9)+(D9*K9)+(D9*M9)+(D9*O9)+(D9*Q9)</f>
        <v>0</v>
      </c>
      <c r="Z9" s="311"/>
      <c r="AA9" s="406">
        <f>(Y9-Z9)/2</f>
        <v>0</v>
      </c>
      <c r="AB9" s="311"/>
      <c r="AC9" s="406">
        <f>AA9-AB9</f>
        <v>0</v>
      </c>
      <c r="AD9" s="147"/>
    </row>
    <row r="10" spans="1:30" ht="30" customHeight="1" x14ac:dyDescent="0.2">
      <c r="A10" s="147"/>
      <c r="B10" s="511" t="s">
        <v>117</v>
      </c>
      <c r="C10" s="176"/>
      <c r="D10" s="176"/>
      <c r="E10" s="177"/>
      <c r="F10" s="146"/>
      <c r="G10" s="169" t="s">
        <v>147</v>
      </c>
      <c r="H10" s="177"/>
      <c r="I10" s="146"/>
      <c r="J10" s="169" t="s">
        <v>147</v>
      </c>
      <c r="K10" s="177"/>
      <c r="L10" s="169" t="s">
        <v>147</v>
      </c>
      <c r="M10" s="177"/>
      <c r="N10" s="169" t="s">
        <v>147</v>
      </c>
      <c r="O10" s="177"/>
      <c r="P10" s="169" t="s">
        <v>147</v>
      </c>
      <c r="Q10" s="174"/>
      <c r="R10" s="169" t="s">
        <v>147</v>
      </c>
      <c r="S10" s="404">
        <f>D10</f>
        <v>0</v>
      </c>
      <c r="T10" s="311"/>
      <c r="U10" s="311"/>
      <c r="V10" s="311"/>
      <c r="W10" s="311"/>
      <c r="X10" s="405"/>
      <c r="Y10" s="406">
        <f>(D10*E10*F10)+(D10*H10*I10)+(D10*K10)+(D10*M10)+(D10*O10)+(D10*Q10)</f>
        <v>0</v>
      </c>
      <c r="Z10" s="311"/>
      <c r="AA10" s="406">
        <f>(Y10-Z10)/2</f>
        <v>0</v>
      </c>
      <c r="AB10" s="311"/>
      <c r="AC10" s="406">
        <f>AA10-AB10</f>
        <v>0</v>
      </c>
      <c r="AD10" s="147"/>
    </row>
    <row r="11" spans="1:30" ht="15" x14ac:dyDescent="0.2">
      <c r="A11" s="147"/>
      <c r="B11" s="507"/>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12" t="s">
        <v>178</v>
      </c>
      <c r="AC11" s="513">
        <f>SUM(AC7:AC10)</f>
        <v>0</v>
      </c>
      <c r="AD11" s="147"/>
    </row>
    <row r="12" spans="1:30" ht="15" customHeight="1" x14ac:dyDescent="0.2">
      <c r="A12" s="147"/>
      <c r="B12" s="507" t="s">
        <v>127</v>
      </c>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5"/>
      <c r="AD12" s="147"/>
    </row>
    <row r="13" spans="1:30" ht="30" customHeight="1" x14ac:dyDescent="0.2">
      <c r="A13" s="147"/>
      <c r="B13" s="510" t="s">
        <v>114</v>
      </c>
      <c r="C13" s="171"/>
      <c r="D13" s="171"/>
      <c r="E13" s="172"/>
      <c r="F13" s="173"/>
      <c r="G13" s="169" t="s">
        <v>147</v>
      </c>
      <c r="H13" s="172"/>
      <c r="I13" s="173"/>
      <c r="J13" s="169" t="s">
        <v>147</v>
      </c>
      <c r="K13" s="172"/>
      <c r="L13" s="169" t="s">
        <v>147</v>
      </c>
      <c r="M13" s="172"/>
      <c r="N13" s="169" t="s">
        <v>147</v>
      </c>
      <c r="O13" s="172"/>
      <c r="P13" s="169" t="s">
        <v>147</v>
      </c>
      <c r="Q13" s="175"/>
      <c r="R13" s="169" t="s">
        <v>147</v>
      </c>
      <c r="S13" s="404">
        <f>D13</f>
        <v>0</v>
      </c>
      <c r="T13" s="405"/>
      <c r="U13" s="405"/>
      <c r="V13" s="405"/>
      <c r="W13" s="405"/>
      <c r="X13" s="405"/>
      <c r="Y13" s="406">
        <f>(D13*E13*F13)+(D13*H13*I13)+(D13*K13)+(D13*M13)+(D13*O13)+(D13*Q13)</f>
        <v>0</v>
      </c>
      <c r="Z13" s="311"/>
      <c r="AA13" s="406">
        <f>(Y13-Z13)/2</f>
        <v>0</v>
      </c>
      <c r="AB13" s="311"/>
      <c r="AC13" s="406">
        <f>AA13-AB13</f>
        <v>0</v>
      </c>
      <c r="AD13" s="147"/>
    </row>
    <row r="14" spans="1:30" ht="30" customHeight="1" x14ac:dyDescent="0.2">
      <c r="A14" s="147"/>
      <c r="B14" s="510" t="s">
        <v>115</v>
      </c>
      <c r="C14" s="171"/>
      <c r="D14" s="171"/>
      <c r="E14" s="172"/>
      <c r="F14" s="173"/>
      <c r="G14" s="169" t="s">
        <v>147</v>
      </c>
      <c r="H14" s="172"/>
      <c r="I14" s="173"/>
      <c r="J14" s="169" t="s">
        <v>147</v>
      </c>
      <c r="K14" s="172"/>
      <c r="L14" s="169" t="s">
        <v>147</v>
      </c>
      <c r="M14" s="172"/>
      <c r="N14" s="169" t="s">
        <v>147</v>
      </c>
      <c r="O14" s="172"/>
      <c r="P14" s="169" t="s">
        <v>147</v>
      </c>
      <c r="Q14" s="175"/>
      <c r="R14" s="169" t="s">
        <v>147</v>
      </c>
      <c r="S14" s="404">
        <f>D14</f>
        <v>0</v>
      </c>
      <c r="T14" s="405"/>
      <c r="U14" s="405"/>
      <c r="V14" s="405"/>
      <c r="W14" s="405"/>
      <c r="X14" s="405"/>
      <c r="Y14" s="406">
        <f>(D14*E14*F14)+(D14*H14*I14)+(D14*K14)+(D14*M14)+(D14*O14)+(D14*Q14)</f>
        <v>0</v>
      </c>
      <c r="Z14" s="311"/>
      <c r="AA14" s="406">
        <f>(Y14-Z14)/2</f>
        <v>0</v>
      </c>
      <c r="AB14" s="311"/>
      <c r="AC14" s="406">
        <f>AA14-AB14</f>
        <v>0</v>
      </c>
      <c r="AD14" s="147"/>
    </row>
    <row r="15" spans="1:30" ht="30" customHeight="1" x14ac:dyDescent="0.2">
      <c r="A15" s="147"/>
      <c r="B15" s="510" t="s">
        <v>116</v>
      </c>
      <c r="C15" s="176"/>
      <c r="D15" s="176"/>
      <c r="E15" s="177"/>
      <c r="F15" s="146"/>
      <c r="G15" s="169" t="s">
        <v>147</v>
      </c>
      <c r="H15" s="177"/>
      <c r="I15" s="146"/>
      <c r="J15" s="169" t="s">
        <v>147</v>
      </c>
      <c r="K15" s="177"/>
      <c r="L15" s="169" t="s">
        <v>147</v>
      </c>
      <c r="M15" s="177"/>
      <c r="N15" s="169" t="s">
        <v>147</v>
      </c>
      <c r="O15" s="177"/>
      <c r="P15" s="169" t="s">
        <v>147</v>
      </c>
      <c r="Q15" s="174"/>
      <c r="R15" s="169" t="s">
        <v>147</v>
      </c>
      <c r="S15" s="404">
        <f>D15</f>
        <v>0</v>
      </c>
      <c r="T15" s="311"/>
      <c r="U15" s="311"/>
      <c r="V15" s="311"/>
      <c r="W15" s="311"/>
      <c r="X15" s="405"/>
      <c r="Y15" s="406">
        <f>(D15*E15*F15)+(D15*H15*I15)+(D15*K15)+(D15*M15)+(D15*O15)+(D15*Q15)</f>
        <v>0</v>
      </c>
      <c r="Z15" s="311"/>
      <c r="AA15" s="406">
        <f>(Y15-Z15)/2</f>
        <v>0</v>
      </c>
      <c r="AB15" s="311"/>
      <c r="AC15" s="406">
        <f>AA15-AB15</f>
        <v>0</v>
      </c>
      <c r="AD15" s="147"/>
    </row>
    <row r="16" spans="1:30" ht="30" customHeight="1" x14ac:dyDescent="0.2">
      <c r="A16" s="147"/>
      <c r="B16" s="511" t="s">
        <v>117</v>
      </c>
      <c r="C16" s="176"/>
      <c r="D16" s="176"/>
      <c r="E16" s="177"/>
      <c r="F16" s="146"/>
      <c r="G16" s="169" t="s">
        <v>147</v>
      </c>
      <c r="H16" s="177"/>
      <c r="I16" s="146"/>
      <c r="J16" s="169" t="s">
        <v>147</v>
      </c>
      <c r="K16" s="177"/>
      <c r="L16" s="169" t="s">
        <v>147</v>
      </c>
      <c r="M16" s="177"/>
      <c r="N16" s="169" t="s">
        <v>147</v>
      </c>
      <c r="O16" s="177"/>
      <c r="P16" s="169" t="s">
        <v>147</v>
      </c>
      <c r="Q16" s="174"/>
      <c r="R16" s="169" t="s">
        <v>147</v>
      </c>
      <c r="S16" s="404">
        <f>D16</f>
        <v>0</v>
      </c>
      <c r="T16" s="311"/>
      <c r="U16" s="311"/>
      <c r="V16" s="311"/>
      <c r="W16" s="311"/>
      <c r="X16" s="405"/>
      <c r="Y16" s="406">
        <f>(D16*E16*F16)+(D16*H16*I16)+(D16*K16)+(D16*M16)+(D16*O16)+(D16*Q16)</f>
        <v>0</v>
      </c>
      <c r="Z16" s="311"/>
      <c r="AA16" s="406">
        <f>(Y16-Z16)/2</f>
        <v>0</v>
      </c>
      <c r="AB16" s="311"/>
      <c r="AC16" s="406">
        <f>AA16-AB16</f>
        <v>0</v>
      </c>
      <c r="AD16" s="147"/>
    </row>
    <row r="17" spans="1:30" ht="15" x14ac:dyDescent="0.2">
      <c r="A17" s="147"/>
      <c r="B17" s="507"/>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12" t="s">
        <v>178</v>
      </c>
      <c r="AC17" s="513">
        <f>SUM(AC13:AC16)</f>
        <v>0</v>
      </c>
      <c r="AD17" s="147"/>
    </row>
    <row r="18" spans="1:30" ht="15" customHeight="1" x14ac:dyDescent="0.2">
      <c r="A18" s="147"/>
      <c r="B18" s="507" t="s">
        <v>128</v>
      </c>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9"/>
      <c r="AD18" s="147"/>
    </row>
    <row r="19" spans="1:30" ht="30" customHeight="1" x14ac:dyDescent="0.2">
      <c r="A19" s="147"/>
      <c r="B19" s="510" t="s">
        <v>118</v>
      </c>
      <c r="C19" s="171"/>
      <c r="D19" s="171"/>
      <c r="E19" s="172"/>
      <c r="F19" s="173"/>
      <c r="G19" s="169" t="s">
        <v>147</v>
      </c>
      <c r="H19" s="172"/>
      <c r="I19" s="173"/>
      <c r="J19" s="169" t="s">
        <v>147</v>
      </c>
      <c r="K19" s="172"/>
      <c r="L19" s="169" t="s">
        <v>147</v>
      </c>
      <c r="M19" s="172"/>
      <c r="N19" s="169" t="s">
        <v>147</v>
      </c>
      <c r="O19" s="172"/>
      <c r="P19" s="169" t="s">
        <v>147</v>
      </c>
      <c r="Q19" s="175"/>
      <c r="R19" s="169" t="s">
        <v>147</v>
      </c>
      <c r="S19" s="404">
        <f>D19</f>
        <v>0</v>
      </c>
      <c r="T19" s="405"/>
      <c r="U19" s="405"/>
      <c r="V19" s="405"/>
      <c r="W19" s="405"/>
      <c r="X19" s="405"/>
      <c r="Y19" s="406">
        <f>(D19*E19*F19)+(D19*H19*I19)+(D19*K19)+(D19*M19)+(D19*O19)+(D19*Q19)</f>
        <v>0</v>
      </c>
      <c r="Z19" s="311"/>
      <c r="AA19" s="406">
        <f>(Y19-Z19)/2</f>
        <v>0</v>
      </c>
      <c r="AB19" s="311"/>
      <c r="AC19" s="406">
        <f>AA19-AB19</f>
        <v>0</v>
      </c>
      <c r="AD19" s="147"/>
    </row>
    <row r="20" spans="1:30" ht="30" customHeight="1" x14ac:dyDescent="0.2">
      <c r="A20" s="147"/>
      <c r="B20" s="510" t="s">
        <v>119</v>
      </c>
      <c r="C20" s="176"/>
      <c r="D20" s="176"/>
      <c r="E20" s="177"/>
      <c r="F20" s="146"/>
      <c r="G20" s="169" t="s">
        <v>147</v>
      </c>
      <c r="H20" s="177"/>
      <c r="I20" s="146"/>
      <c r="J20" s="169" t="s">
        <v>147</v>
      </c>
      <c r="K20" s="177"/>
      <c r="L20" s="169" t="s">
        <v>147</v>
      </c>
      <c r="M20" s="177"/>
      <c r="N20" s="169" t="s">
        <v>147</v>
      </c>
      <c r="O20" s="177"/>
      <c r="P20" s="169" t="s">
        <v>147</v>
      </c>
      <c r="Q20" s="174"/>
      <c r="R20" s="169" t="s">
        <v>147</v>
      </c>
      <c r="S20" s="404">
        <f>D20</f>
        <v>0</v>
      </c>
      <c r="T20" s="311"/>
      <c r="U20" s="311"/>
      <c r="V20" s="311"/>
      <c r="W20" s="311"/>
      <c r="X20" s="405"/>
      <c r="Y20" s="406">
        <f>(D20*E20*F20)+(D20*H20*I20)+(D20*K20)+(D20*M20)+(D20*O20)+(D20*Q20)</f>
        <v>0</v>
      </c>
      <c r="Z20" s="311"/>
      <c r="AA20" s="406">
        <f>(Y20-Z20)/2</f>
        <v>0</v>
      </c>
      <c r="AB20" s="311"/>
      <c r="AC20" s="406">
        <f>AA20-AB20</f>
        <v>0</v>
      </c>
      <c r="AD20" s="147"/>
    </row>
    <row r="21" spans="1:30" ht="30" customHeight="1" x14ac:dyDescent="0.2">
      <c r="A21" s="147"/>
      <c r="B21" s="511" t="s">
        <v>117</v>
      </c>
      <c r="C21" s="176"/>
      <c r="D21" s="176"/>
      <c r="E21" s="177"/>
      <c r="F21" s="146"/>
      <c r="G21" s="169" t="s">
        <v>147</v>
      </c>
      <c r="H21" s="177"/>
      <c r="I21" s="146"/>
      <c r="J21" s="169" t="s">
        <v>147</v>
      </c>
      <c r="K21" s="177"/>
      <c r="L21" s="169" t="s">
        <v>147</v>
      </c>
      <c r="M21" s="177"/>
      <c r="N21" s="169" t="s">
        <v>147</v>
      </c>
      <c r="O21" s="177"/>
      <c r="P21" s="169" t="s">
        <v>147</v>
      </c>
      <c r="Q21" s="174"/>
      <c r="R21" s="169" t="s">
        <v>147</v>
      </c>
      <c r="S21" s="404">
        <f>D21</f>
        <v>0</v>
      </c>
      <c r="T21" s="311"/>
      <c r="U21" s="311"/>
      <c r="V21" s="311"/>
      <c r="W21" s="311"/>
      <c r="X21" s="405"/>
      <c r="Y21" s="406">
        <f>(D21*E21*F21)+(D21*H21*I21)+(D21*K21)+(D21*M21)+(D21*O21)+(D21*Q21)</f>
        <v>0</v>
      </c>
      <c r="Z21" s="311"/>
      <c r="AA21" s="406">
        <f>(Y21-Z21)/2</f>
        <v>0</v>
      </c>
      <c r="AB21" s="311"/>
      <c r="AC21" s="406">
        <f>AA21-AB21</f>
        <v>0</v>
      </c>
      <c r="AD21" s="147"/>
    </row>
    <row r="22" spans="1:30" ht="15" x14ac:dyDescent="0.2">
      <c r="A22" s="147"/>
      <c r="B22" s="507"/>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12" t="s">
        <v>178</v>
      </c>
      <c r="AC22" s="517">
        <f>SUM(AC19:AC21)</f>
        <v>0</v>
      </c>
      <c r="AD22" s="147"/>
    </row>
    <row r="23" spans="1:30" ht="15" x14ac:dyDescent="0.2">
      <c r="A23" s="147"/>
      <c r="B23" s="182" t="s">
        <v>326</v>
      </c>
      <c r="C23" s="178"/>
      <c r="D23" s="178"/>
      <c r="E23" s="179"/>
      <c r="F23" s="159"/>
      <c r="G23" s="147"/>
      <c r="H23" s="179"/>
      <c r="I23" s="159"/>
      <c r="J23" s="147"/>
      <c r="K23" s="179"/>
      <c r="L23" s="147"/>
      <c r="M23" s="179"/>
      <c r="N23" s="179"/>
      <c r="O23" s="179"/>
      <c r="P23" s="179"/>
      <c r="Q23" s="179"/>
      <c r="R23" s="179"/>
      <c r="S23" s="178"/>
      <c r="T23" s="178"/>
      <c r="U23" s="178"/>
      <c r="V23" s="178"/>
      <c r="W23" s="178"/>
      <c r="X23" s="178"/>
      <c r="Y23" s="180"/>
      <c r="Z23" s="516"/>
      <c r="AA23" s="180"/>
      <c r="AB23" s="518" t="s">
        <v>120</v>
      </c>
      <c r="AC23" s="519">
        <f>AC22+AC17+AC11</f>
        <v>0</v>
      </c>
      <c r="AD23" s="147"/>
    </row>
    <row r="24" spans="1:30" ht="15" x14ac:dyDescent="0.2">
      <c r="A24" s="147"/>
      <c r="B24" s="182" t="str">
        <f>"**Die Anzahl der im Jahr "&amp;'A. Allgemeine Informationen'!C14&amp;" nachzurüstenden Wechselrichter für das Netzgebiet ist der Bundesnetzagentur durch einen anlagenscharfen Umrüstungsplan nachzuweisen."</f>
        <v>**Die Anzahl der im Jahr 2018 nachzurüstenden Wechselrichter für das Netzgebiet ist der Bundesnetzagentur durch einen anlagenscharfen Umrüstungsplan nachzuweisen.</v>
      </c>
      <c r="C24" s="178"/>
      <c r="D24" s="178"/>
      <c r="E24" s="179"/>
      <c r="F24" s="159"/>
      <c r="G24" s="147"/>
      <c r="H24" s="179"/>
      <c r="I24" s="159"/>
      <c r="J24" s="147"/>
      <c r="K24" s="179"/>
      <c r="L24" s="147"/>
      <c r="M24" s="179"/>
      <c r="N24" s="179"/>
      <c r="O24" s="179"/>
      <c r="P24" s="179"/>
      <c r="Q24" s="179"/>
      <c r="R24" s="179"/>
      <c r="S24" s="178"/>
      <c r="T24" s="178"/>
      <c r="U24" s="178"/>
      <c r="V24" s="178"/>
      <c r="W24" s="178"/>
      <c r="X24" s="178"/>
      <c r="Y24" s="180"/>
      <c r="Z24" s="180"/>
      <c r="AA24" s="180"/>
      <c r="AB24" s="180"/>
      <c r="AC24" s="180"/>
      <c r="AD24" s="147"/>
    </row>
  </sheetData>
  <sheetProtection password="A253" sheet="1" objects="1" scenarios="1" formatColumns="0"/>
  <mergeCells count="8">
    <mergeCell ref="B4:B5"/>
    <mergeCell ref="D4:D5"/>
    <mergeCell ref="AC4:AC5"/>
    <mergeCell ref="C4:C5"/>
    <mergeCell ref="Z4:Z5"/>
    <mergeCell ref="Y4:Y5"/>
    <mergeCell ref="AB4:AB5"/>
    <mergeCell ref="AA4:AA5"/>
  </mergeCells>
  <phoneticPr fontId="7" type="noConversion"/>
  <dataValidations count="3">
    <dataValidation type="decimal" operator="greaterThanOrEqual" allowBlank="1" showInputMessage="1" showErrorMessage="1" error="Bitte eine Dezimalzahl größer oder gleich Null eintragen!" sqref="AC13:AC17 AB13:AB15 AA19:AA22 AB19:AB21 AB7:AB10 AC7:AC11 AA7:AA11 Z7:Z10 AA13:AA17 Z19:Z21 Z13:Z15 Y19:Y22 Y13:Y17 Y7:Y11 AC19:AC22">
      <formula1>0</formula1>
    </dataValidation>
    <dataValidation operator="greaterThanOrEqual" allowBlank="1" showInputMessage="1" showErrorMessage="1" error="Bitte eine Dezimalzahl größer oder gleich Null eintragen!" sqref="V5"/>
    <dataValidation type="list" operator="greaterThanOrEqual" allowBlank="1" showInputMessage="1" showErrorMessage="1" error="Bitte eine Dezimalzahl größer oder gleich Null eintragen!" sqref="G7:G10 G13:G16 G19:G21 J7:J10 L7:L10 N13:N16 J13:J16 L13:L16 N7:N10 J19:J21 L19:L21 N19:N21 P19:P21 R19:R21 R13:R16 P13:P16 P7:P10 R7:R10">
      <formula1>"bitte wählen,einheitlich pauschaler Kostensatz,Durchschnittssatz individueller Werte"</formula1>
    </dataValidation>
  </dataValidations>
  <pageMargins left="0.78740157499999996" right="0.78740157499999996" top="0.984251969" bottom="0.984251969" header="0.4921259845" footer="0.4921259845"/>
  <pageSetup paperSize="9" scale="22" orientation="landscape" r:id="rId1"/>
  <headerFooter alignWithMargins="0">
    <oddFooter>&amp;R&amp;12Seite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5_2">
    <tabColor indexed="43"/>
    <pageSetUpPr fitToPage="1"/>
  </sheetPr>
  <dimension ref="A1:E43"/>
  <sheetViews>
    <sheetView showGridLines="0" zoomScale="90" zoomScaleNormal="90" workbookViewId="0">
      <pane ySplit="4" topLeftCell="A5" activePane="bottomLeft" state="frozen"/>
      <selection pane="bottomLeft" activeCell="A5" sqref="A5"/>
    </sheetView>
  </sheetViews>
  <sheetFormatPr baseColWidth="10" defaultColWidth="10" defaultRowHeight="14.25" x14ac:dyDescent="0.2"/>
  <cols>
    <col min="1" max="1" width="3.25" style="396" customWidth="1"/>
    <col min="2" max="2" width="38" style="396" customWidth="1"/>
    <col min="3" max="3" width="22.25" style="397" customWidth="1"/>
    <col min="4" max="4" width="21.5" style="397" customWidth="1"/>
    <col min="5" max="5" width="22.5" style="397" customWidth="1"/>
    <col min="6" max="16384" width="10" style="396"/>
  </cols>
  <sheetData>
    <row r="1" spans="1:5" ht="15" x14ac:dyDescent="0.2">
      <c r="B1" s="130"/>
    </row>
    <row r="2" spans="1:5" ht="15.75" x14ac:dyDescent="0.2">
      <c r="A2" s="145" t="s">
        <v>424</v>
      </c>
    </row>
    <row r="3" spans="1:5" x14ac:dyDescent="0.2">
      <c r="B3" s="398"/>
      <c r="C3" s="401"/>
      <c r="D3" s="401"/>
      <c r="E3" s="401"/>
    </row>
    <row r="4" spans="1:5" ht="105.75" customHeight="1" x14ac:dyDescent="0.2">
      <c r="B4" s="124" t="s">
        <v>25</v>
      </c>
      <c r="C4" s="520" t="s">
        <v>423</v>
      </c>
      <c r="D4" s="520" t="s">
        <v>459</v>
      </c>
      <c r="E4" s="520" t="s">
        <v>422</v>
      </c>
    </row>
    <row r="5" spans="1:5" ht="30" customHeight="1" x14ac:dyDescent="0.2">
      <c r="B5" s="507" t="s">
        <v>421</v>
      </c>
      <c r="C5" s="508"/>
      <c r="D5" s="508"/>
      <c r="E5" s="509"/>
    </row>
    <row r="6" spans="1:5" ht="30" customHeight="1" x14ac:dyDescent="0.2">
      <c r="B6" s="521" t="s">
        <v>417</v>
      </c>
      <c r="C6" s="400"/>
      <c r="D6" s="400"/>
      <c r="E6" s="522">
        <f t="shared" ref="E6:E12" si="0">D6</f>
        <v>0</v>
      </c>
    </row>
    <row r="7" spans="1:5" ht="30" customHeight="1" x14ac:dyDescent="0.2">
      <c r="B7" s="521" t="s">
        <v>416</v>
      </c>
      <c r="C7" s="400"/>
      <c r="D7" s="400"/>
      <c r="E7" s="522">
        <f t="shared" si="0"/>
        <v>0</v>
      </c>
    </row>
    <row r="8" spans="1:5" ht="30" customHeight="1" x14ac:dyDescent="0.2">
      <c r="B8" s="521" t="s">
        <v>415</v>
      </c>
      <c r="C8" s="400"/>
      <c r="D8" s="400"/>
      <c r="E8" s="522">
        <f t="shared" si="0"/>
        <v>0</v>
      </c>
    </row>
    <row r="9" spans="1:5" ht="30" customHeight="1" x14ac:dyDescent="0.2">
      <c r="B9" s="521" t="s">
        <v>414</v>
      </c>
      <c r="C9" s="400"/>
      <c r="D9" s="400"/>
      <c r="E9" s="522">
        <f t="shared" si="0"/>
        <v>0</v>
      </c>
    </row>
    <row r="10" spans="1:5" ht="30" customHeight="1" x14ac:dyDescent="0.2">
      <c r="B10" s="521" t="s">
        <v>413</v>
      </c>
      <c r="C10" s="400"/>
      <c r="D10" s="400"/>
      <c r="E10" s="522">
        <f t="shared" si="0"/>
        <v>0</v>
      </c>
    </row>
    <row r="11" spans="1:5" ht="30" customHeight="1" x14ac:dyDescent="0.2">
      <c r="B11" s="521" t="s">
        <v>412</v>
      </c>
      <c r="C11" s="400"/>
      <c r="D11" s="400"/>
      <c r="E11" s="522">
        <f t="shared" si="0"/>
        <v>0</v>
      </c>
    </row>
    <row r="12" spans="1:5" ht="30" customHeight="1" x14ac:dyDescent="0.2">
      <c r="B12" s="523" t="s">
        <v>411</v>
      </c>
      <c r="C12" s="400"/>
      <c r="D12" s="400"/>
      <c r="E12" s="522">
        <f t="shared" si="0"/>
        <v>0</v>
      </c>
    </row>
    <row r="13" spans="1:5" ht="15" customHeight="1" x14ac:dyDescent="0.2">
      <c r="B13" s="446"/>
      <c r="C13" s="524"/>
      <c r="D13" s="524"/>
      <c r="E13" s="525"/>
    </row>
    <row r="14" spans="1:5" ht="30" customHeight="1" x14ac:dyDescent="0.2">
      <c r="B14" s="507" t="s">
        <v>420</v>
      </c>
      <c r="C14" s="514"/>
      <c r="D14" s="514"/>
      <c r="E14" s="527"/>
    </row>
    <row r="15" spans="1:5" ht="30" customHeight="1" x14ac:dyDescent="0.2">
      <c r="B15" s="521" t="s">
        <v>417</v>
      </c>
      <c r="C15" s="400"/>
      <c r="D15" s="400"/>
      <c r="E15" s="522">
        <f t="shared" ref="E15:E21" si="1">D15</f>
        <v>0</v>
      </c>
    </row>
    <row r="16" spans="1:5" ht="30" customHeight="1" x14ac:dyDescent="0.2">
      <c r="B16" s="521" t="s">
        <v>416</v>
      </c>
      <c r="C16" s="400"/>
      <c r="D16" s="400"/>
      <c r="E16" s="522">
        <f t="shared" si="1"/>
        <v>0</v>
      </c>
    </row>
    <row r="17" spans="2:5" ht="30" customHeight="1" x14ac:dyDescent="0.2">
      <c r="B17" s="521" t="s">
        <v>415</v>
      </c>
      <c r="C17" s="400"/>
      <c r="D17" s="400"/>
      <c r="E17" s="522">
        <f t="shared" si="1"/>
        <v>0</v>
      </c>
    </row>
    <row r="18" spans="2:5" ht="30" customHeight="1" x14ac:dyDescent="0.2">
      <c r="B18" s="521" t="s">
        <v>414</v>
      </c>
      <c r="C18" s="400"/>
      <c r="D18" s="400"/>
      <c r="E18" s="522">
        <f t="shared" si="1"/>
        <v>0</v>
      </c>
    </row>
    <row r="19" spans="2:5" ht="30" customHeight="1" x14ac:dyDescent="0.2">
      <c r="B19" s="521" t="s">
        <v>413</v>
      </c>
      <c r="C19" s="400"/>
      <c r="D19" s="400"/>
      <c r="E19" s="522">
        <f t="shared" si="1"/>
        <v>0</v>
      </c>
    </row>
    <row r="20" spans="2:5" ht="30" customHeight="1" x14ac:dyDescent="0.2">
      <c r="B20" s="521" t="s">
        <v>412</v>
      </c>
      <c r="C20" s="400"/>
      <c r="D20" s="400"/>
      <c r="E20" s="522">
        <f t="shared" si="1"/>
        <v>0</v>
      </c>
    </row>
    <row r="21" spans="2:5" ht="30" customHeight="1" x14ac:dyDescent="0.2">
      <c r="B21" s="523" t="s">
        <v>411</v>
      </c>
      <c r="C21" s="400"/>
      <c r="D21" s="400"/>
      <c r="E21" s="522">
        <f t="shared" si="1"/>
        <v>0</v>
      </c>
    </row>
    <row r="22" spans="2:5" ht="15" customHeight="1" x14ac:dyDescent="0.2">
      <c r="B22" s="446"/>
      <c r="C22" s="524"/>
      <c r="D22" s="524"/>
      <c r="E22" s="525"/>
    </row>
    <row r="23" spans="2:5" ht="30" customHeight="1" x14ac:dyDescent="0.2">
      <c r="B23" s="507" t="s">
        <v>419</v>
      </c>
      <c r="C23" s="508"/>
      <c r="D23" s="508"/>
      <c r="E23" s="526"/>
    </row>
    <row r="24" spans="2:5" ht="30" customHeight="1" x14ac:dyDescent="0.2">
      <c r="B24" s="521" t="s">
        <v>417</v>
      </c>
      <c r="C24" s="400"/>
      <c r="D24" s="400"/>
      <c r="E24" s="522">
        <f t="shared" ref="E24:E30" si="2">D24</f>
        <v>0</v>
      </c>
    </row>
    <row r="25" spans="2:5" ht="30" customHeight="1" x14ac:dyDescent="0.2">
      <c r="B25" s="521" t="s">
        <v>416</v>
      </c>
      <c r="C25" s="400"/>
      <c r="D25" s="400"/>
      <c r="E25" s="522">
        <f t="shared" si="2"/>
        <v>0</v>
      </c>
    </row>
    <row r="26" spans="2:5" ht="30" customHeight="1" x14ac:dyDescent="0.2">
      <c r="B26" s="521" t="s">
        <v>415</v>
      </c>
      <c r="C26" s="400"/>
      <c r="D26" s="400"/>
      <c r="E26" s="522">
        <f t="shared" si="2"/>
        <v>0</v>
      </c>
    </row>
    <row r="27" spans="2:5" ht="30" customHeight="1" x14ac:dyDescent="0.2">
      <c r="B27" s="521" t="s">
        <v>414</v>
      </c>
      <c r="C27" s="400"/>
      <c r="D27" s="400"/>
      <c r="E27" s="522">
        <f t="shared" si="2"/>
        <v>0</v>
      </c>
    </row>
    <row r="28" spans="2:5" ht="30" customHeight="1" x14ac:dyDescent="0.2">
      <c r="B28" s="521" t="s">
        <v>413</v>
      </c>
      <c r="C28" s="400"/>
      <c r="D28" s="400"/>
      <c r="E28" s="522">
        <f t="shared" si="2"/>
        <v>0</v>
      </c>
    </row>
    <row r="29" spans="2:5" ht="30" customHeight="1" x14ac:dyDescent="0.2">
      <c r="B29" s="521" t="s">
        <v>412</v>
      </c>
      <c r="C29" s="400"/>
      <c r="D29" s="400"/>
      <c r="E29" s="522">
        <f t="shared" si="2"/>
        <v>0</v>
      </c>
    </row>
    <row r="30" spans="2:5" ht="30" customHeight="1" x14ac:dyDescent="0.2">
      <c r="B30" s="523" t="s">
        <v>411</v>
      </c>
      <c r="C30" s="400"/>
      <c r="D30" s="400"/>
      <c r="E30" s="522">
        <f t="shared" si="2"/>
        <v>0</v>
      </c>
    </row>
    <row r="31" spans="2:5" ht="15" customHeight="1" x14ac:dyDescent="0.2">
      <c r="B31" s="446"/>
      <c r="C31" s="524"/>
      <c r="D31" s="524"/>
      <c r="E31" s="525"/>
    </row>
    <row r="32" spans="2:5" ht="30" customHeight="1" x14ac:dyDescent="0.2">
      <c r="B32" s="507" t="s">
        <v>418</v>
      </c>
      <c r="C32" s="508"/>
      <c r="D32" s="508"/>
      <c r="E32" s="526"/>
    </row>
    <row r="33" spans="2:5" ht="30" customHeight="1" x14ac:dyDescent="0.2">
      <c r="B33" s="521" t="s">
        <v>417</v>
      </c>
      <c r="C33" s="400"/>
      <c r="D33" s="400"/>
      <c r="E33" s="522">
        <f t="shared" ref="E33:E39" si="3">D33</f>
        <v>0</v>
      </c>
    </row>
    <row r="34" spans="2:5" ht="30" customHeight="1" x14ac:dyDescent="0.2">
      <c r="B34" s="521" t="s">
        <v>416</v>
      </c>
      <c r="C34" s="400"/>
      <c r="D34" s="400"/>
      <c r="E34" s="522">
        <f t="shared" si="3"/>
        <v>0</v>
      </c>
    </row>
    <row r="35" spans="2:5" ht="30" customHeight="1" x14ac:dyDescent="0.2">
      <c r="B35" s="521" t="s">
        <v>415</v>
      </c>
      <c r="C35" s="400"/>
      <c r="D35" s="400"/>
      <c r="E35" s="522">
        <f t="shared" si="3"/>
        <v>0</v>
      </c>
    </row>
    <row r="36" spans="2:5" ht="30" customHeight="1" x14ac:dyDescent="0.2">
      <c r="B36" s="521" t="s">
        <v>414</v>
      </c>
      <c r="C36" s="400"/>
      <c r="D36" s="400"/>
      <c r="E36" s="522">
        <f t="shared" si="3"/>
        <v>0</v>
      </c>
    </row>
    <row r="37" spans="2:5" ht="30" customHeight="1" x14ac:dyDescent="0.2">
      <c r="B37" s="521" t="s">
        <v>413</v>
      </c>
      <c r="C37" s="400"/>
      <c r="D37" s="400"/>
      <c r="E37" s="522">
        <f t="shared" si="3"/>
        <v>0</v>
      </c>
    </row>
    <row r="38" spans="2:5" ht="30" customHeight="1" x14ac:dyDescent="0.2">
      <c r="B38" s="521" t="s">
        <v>412</v>
      </c>
      <c r="C38" s="400"/>
      <c r="D38" s="400"/>
      <c r="E38" s="522">
        <f t="shared" si="3"/>
        <v>0</v>
      </c>
    </row>
    <row r="39" spans="2:5" ht="30" customHeight="1" x14ac:dyDescent="0.2">
      <c r="B39" s="523" t="s">
        <v>411</v>
      </c>
      <c r="C39" s="400"/>
      <c r="D39" s="400"/>
      <c r="E39" s="522">
        <f t="shared" si="3"/>
        <v>0</v>
      </c>
    </row>
    <row r="40" spans="2:5" ht="15" customHeight="1" x14ac:dyDescent="0.2">
      <c r="B40" s="399"/>
      <c r="C40" s="399"/>
      <c r="D40" s="399"/>
      <c r="E40" s="399"/>
    </row>
    <row r="41" spans="2:5" ht="30" customHeight="1" x14ac:dyDescent="0.2">
      <c r="D41" s="528">
        <f>SUM(D6:D39)</f>
        <v>0</v>
      </c>
      <c r="E41" s="528">
        <f>SUM(E6:E39)</f>
        <v>0</v>
      </c>
    </row>
    <row r="43" spans="2:5" ht="30" customHeight="1" x14ac:dyDescent="0.2">
      <c r="E43" s="528">
        <f>D41-E41</f>
        <v>0</v>
      </c>
    </row>
  </sheetData>
  <sheetProtection password="A253" sheet="1" objects="1" scenarios="1" formatColumns="0"/>
  <dataValidations count="1">
    <dataValidation type="decimal" operator="greaterThanOrEqual" allowBlank="1" showInputMessage="1" showErrorMessage="1" error="Bitte eine Dezimalzahl größer oder gleich Null eintragen!" sqref="E6:E12 E33:E39 E15:E21 E24:E30">
      <formula1>0</formula1>
    </dataValidation>
  </dataValidations>
  <pageMargins left="0.78740157499999996" right="0.78740157499999996" top="0.984251969" bottom="0.984251969" header="0.4921259845" footer="0.4921259845"/>
  <pageSetup paperSize="9" scale="57" orientation="portrait" r:id="rId1"/>
  <headerFooter alignWithMargins="0">
    <oddFooter>&amp;R&amp;12Seite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6">
    <tabColor indexed="43"/>
    <pageSetUpPr fitToPage="1"/>
  </sheetPr>
  <dimension ref="A1:E109"/>
  <sheetViews>
    <sheetView showGridLines="0" zoomScale="85" zoomScaleNormal="100" workbookViewId="0">
      <pane ySplit="8" topLeftCell="A39" activePane="bottomLeft" state="frozen"/>
      <selection pane="bottomLeft" activeCell="A9" sqref="A9"/>
    </sheetView>
  </sheetViews>
  <sheetFormatPr baseColWidth="10" defaultColWidth="11" defaultRowHeight="14.25" x14ac:dyDescent="0.2"/>
  <cols>
    <col min="1" max="1" width="3.625" style="16" customWidth="1"/>
    <col min="2" max="2" width="15.625" style="16" customWidth="1"/>
    <col min="3" max="3" width="50.625" style="16" customWidth="1"/>
    <col min="4" max="4" width="25.625" style="16" customWidth="1"/>
    <col min="5" max="5" width="3.625" style="16" customWidth="1"/>
    <col min="6" max="8" width="10.625" style="16" customWidth="1"/>
    <col min="9" max="16384" width="11" style="16"/>
  </cols>
  <sheetData>
    <row r="1" spans="1:5" ht="15" x14ac:dyDescent="0.2">
      <c r="B1" s="130"/>
      <c r="D1" s="76"/>
      <c r="E1" s="76"/>
    </row>
    <row r="2" spans="1:5" ht="15.75" x14ac:dyDescent="0.25">
      <c r="A2" s="66" t="s">
        <v>487</v>
      </c>
    </row>
    <row r="3" spans="1:5" x14ac:dyDescent="0.2">
      <c r="A3" s="62"/>
      <c r="B3" s="62"/>
      <c r="C3" s="62"/>
      <c r="D3" s="62"/>
      <c r="E3" s="62"/>
    </row>
    <row r="4" spans="1:5" x14ac:dyDescent="0.2">
      <c r="A4" s="62"/>
      <c r="B4" s="62"/>
      <c r="C4" s="62"/>
      <c r="D4" s="62"/>
      <c r="E4" s="62"/>
    </row>
    <row r="5" spans="1:5" ht="15" x14ac:dyDescent="0.25">
      <c r="A5" s="62"/>
      <c r="B5" s="63"/>
      <c r="C5" s="62"/>
      <c r="D5" s="62"/>
      <c r="E5" s="62"/>
    </row>
    <row r="6" spans="1:5" ht="30" x14ac:dyDescent="0.2">
      <c r="A6" s="62"/>
      <c r="B6" s="62"/>
      <c r="C6" s="17" t="s">
        <v>71</v>
      </c>
      <c r="D6" s="292">
        <f>SUM(D9:D108)</f>
        <v>0</v>
      </c>
      <c r="E6" s="62"/>
    </row>
    <row r="7" spans="1:5" x14ac:dyDescent="0.2">
      <c r="A7" s="62"/>
      <c r="B7" s="64"/>
      <c r="C7" s="65"/>
      <c r="D7" s="65"/>
      <c r="E7" s="62"/>
    </row>
    <row r="8" spans="1:5" ht="55.5" customHeight="1" x14ac:dyDescent="0.2">
      <c r="A8" s="62"/>
      <c r="B8" s="45" t="s">
        <v>186</v>
      </c>
      <c r="C8" s="46" t="s">
        <v>166</v>
      </c>
      <c r="D8" s="45" t="str">
        <f>"Investitionsmaßnahmen"&amp;CHAR(10)&amp;"Plan-Kapitalkosten " &amp; 'A. Allgemeine Informationen'!C14 &amp;CHAR(10)&amp;"[EUR]"</f>
        <v>Investitionsmaßnahmen
Plan-Kapitalkosten 2018
[EUR]</v>
      </c>
      <c r="E8" s="62"/>
    </row>
    <row r="9" spans="1:5" x14ac:dyDescent="0.2">
      <c r="A9" s="62"/>
      <c r="B9" s="39"/>
      <c r="C9" s="597"/>
      <c r="D9" s="307"/>
      <c r="E9" s="62"/>
    </row>
    <row r="10" spans="1:5" x14ac:dyDescent="0.2">
      <c r="A10" s="62"/>
      <c r="B10" s="39"/>
      <c r="C10" s="39"/>
      <c r="D10" s="307"/>
      <c r="E10" s="62"/>
    </row>
    <row r="11" spans="1:5" x14ac:dyDescent="0.2">
      <c r="A11" s="62"/>
      <c r="B11" s="39"/>
      <c r="C11" s="39"/>
      <c r="D11" s="307"/>
      <c r="E11" s="62"/>
    </row>
    <row r="12" spans="1:5" x14ac:dyDescent="0.2">
      <c r="A12" s="62"/>
      <c r="B12" s="39"/>
      <c r="C12" s="39"/>
      <c r="D12" s="307"/>
      <c r="E12" s="62"/>
    </row>
    <row r="13" spans="1:5" x14ac:dyDescent="0.2">
      <c r="A13" s="62"/>
      <c r="B13" s="39"/>
      <c r="C13" s="39"/>
      <c r="D13" s="307"/>
      <c r="E13" s="62"/>
    </row>
    <row r="14" spans="1:5" x14ac:dyDescent="0.2">
      <c r="A14" s="62"/>
      <c r="B14" s="39"/>
      <c r="C14" s="39"/>
      <c r="D14" s="307"/>
      <c r="E14" s="62"/>
    </row>
    <row r="15" spans="1:5" x14ac:dyDescent="0.2">
      <c r="A15" s="62"/>
      <c r="B15" s="39"/>
      <c r="C15" s="39"/>
      <c r="D15" s="307"/>
      <c r="E15" s="62"/>
    </row>
    <row r="16" spans="1:5" x14ac:dyDescent="0.2">
      <c r="A16" s="62"/>
      <c r="B16" s="39"/>
      <c r="C16" s="39"/>
      <c r="D16" s="307"/>
      <c r="E16" s="62"/>
    </row>
    <row r="17" spans="1:5" x14ac:dyDescent="0.2">
      <c r="A17" s="62"/>
      <c r="B17" s="39"/>
      <c r="C17" s="39"/>
      <c r="D17" s="307"/>
      <c r="E17" s="62"/>
    </row>
    <row r="18" spans="1:5" x14ac:dyDescent="0.2">
      <c r="A18" s="62"/>
      <c r="B18" s="39"/>
      <c r="C18" s="39"/>
      <c r="D18" s="307"/>
      <c r="E18" s="62"/>
    </row>
    <row r="19" spans="1:5" x14ac:dyDescent="0.2">
      <c r="A19" s="62"/>
      <c r="B19" s="39"/>
      <c r="C19" s="39"/>
      <c r="D19" s="307"/>
      <c r="E19" s="62"/>
    </row>
    <row r="20" spans="1:5" x14ac:dyDescent="0.2">
      <c r="A20" s="62"/>
      <c r="B20" s="39"/>
      <c r="C20" s="39"/>
      <c r="D20" s="307"/>
      <c r="E20" s="62"/>
    </row>
    <row r="21" spans="1:5" x14ac:dyDescent="0.2">
      <c r="A21" s="62"/>
      <c r="B21" s="39"/>
      <c r="C21" s="39"/>
      <c r="D21" s="307"/>
      <c r="E21" s="62"/>
    </row>
    <row r="22" spans="1:5" x14ac:dyDescent="0.2">
      <c r="A22" s="62"/>
      <c r="B22" s="39"/>
      <c r="C22" s="39"/>
      <c r="D22" s="307"/>
      <c r="E22" s="62"/>
    </row>
    <row r="23" spans="1:5" x14ac:dyDescent="0.2">
      <c r="A23" s="62"/>
      <c r="B23" s="39"/>
      <c r="C23" s="39"/>
      <c r="D23" s="307"/>
      <c r="E23" s="62"/>
    </row>
    <row r="24" spans="1:5" x14ac:dyDescent="0.2">
      <c r="A24" s="62"/>
      <c r="B24" s="39"/>
      <c r="C24" s="39"/>
      <c r="D24" s="307"/>
      <c r="E24" s="62"/>
    </row>
    <row r="25" spans="1:5" x14ac:dyDescent="0.2">
      <c r="A25" s="62"/>
      <c r="B25" s="39"/>
      <c r="C25" s="39"/>
      <c r="D25" s="307"/>
      <c r="E25" s="62"/>
    </row>
    <row r="26" spans="1:5" x14ac:dyDescent="0.2">
      <c r="A26" s="62"/>
      <c r="B26" s="39"/>
      <c r="C26" s="39"/>
      <c r="D26" s="307"/>
      <c r="E26" s="62"/>
    </row>
    <row r="27" spans="1:5" x14ac:dyDescent="0.2">
      <c r="A27" s="62"/>
      <c r="B27" s="39"/>
      <c r="C27" s="39"/>
      <c r="D27" s="307"/>
      <c r="E27" s="62"/>
    </row>
    <row r="28" spans="1:5" x14ac:dyDescent="0.2">
      <c r="A28" s="62"/>
      <c r="B28" s="39"/>
      <c r="C28" s="39"/>
      <c r="D28" s="307"/>
      <c r="E28" s="62"/>
    </row>
    <row r="29" spans="1:5" x14ac:dyDescent="0.2">
      <c r="A29" s="62"/>
      <c r="B29" s="39"/>
      <c r="C29" s="39"/>
      <c r="D29" s="307"/>
      <c r="E29" s="62"/>
    </row>
    <row r="30" spans="1:5" x14ac:dyDescent="0.2">
      <c r="A30" s="62"/>
      <c r="B30" s="39"/>
      <c r="C30" s="39"/>
      <c r="D30" s="307"/>
      <c r="E30" s="62"/>
    </row>
    <row r="31" spans="1:5" x14ac:dyDescent="0.2">
      <c r="A31" s="62"/>
      <c r="B31" s="39"/>
      <c r="C31" s="39"/>
      <c r="D31" s="307"/>
      <c r="E31" s="62"/>
    </row>
    <row r="32" spans="1:5" x14ac:dyDescent="0.2">
      <c r="A32" s="62"/>
      <c r="B32" s="39"/>
      <c r="C32" s="39"/>
      <c r="D32" s="307"/>
      <c r="E32" s="62"/>
    </row>
    <row r="33" spans="1:5" x14ac:dyDescent="0.2">
      <c r="A33" s="62"/>
      <c r="B33" s="39"/>
      <c r="C33" s="39"/>
      <c r="D33" s="307"/>
      <c r="E33" s="62"/>
    </row>
    <row r="34" spans="1:5" x14ac:dyDescent="0.2">
      <c r="A34" s="62"/>
      <c r="B34" s="39"/>
      <c r="C34" s="39"/>
      <c r="D34" s="307"/>
      <c r="E34" s="62"/>
    </row>
    <row r="35" spans="1:5" x14ac:dyDescent="0.2">
      <c r="A35" s="62"/>
      <c r="B35" s="39"/>
      <c r="C35" s="39"/>
      <c r="D35" s="307"/>
      <c r="E35" s="62"/>
    </row>
    <row r="36" spans="1:5" x14ac:dyDescent="0.2">
      <c r="A36" s="62"/>
      <c r="B36" s="39"/>
      <c r="C36" s="39"/>
      <c r="D36" s="307"/>
      <c r="E36" s="62"/>
    </row>
    <row r="37" spans="1:5" x14ac:dyDescent="0.2">
      <c r="A37" s="62"/>
      <c r="B37" s="39"/>
      <c r="C37" s="39"/>
      <c r="D37" s="307"/>
      <c r="E37" s="62"/>
    </row>
    <row r="38" spans="1:5" x14ac:dyDescent="0.2">
      <c r="A38" s="62"/>
      <c r="B38" s="39"/>
      <c r="C38" s="39"/>
      <c r="D38" s="307"/>
      <c r="E38" s="62"/>
    </row>
    <row r="39" spans="1:5" x14ac:dyDescent="0.2">
      <c r="A39" s="62"/>
      <c r="B39" s="39"/>
      <c r="C39" s="39"/>
      <c r="D39" s="307"/>
      <c r="E39" s="62"/>
    </row>
    <row r="40" spans="1:5" x14ac:dyDescent="0.2">
      <c r="A40" s="62"/>
      <c r="B40" s="39"/>
      <c r="C40" s="39"/>
      <c r="D40" s="307"/>
      <c r="E40" s="62"/>
    </row>
    <row r="41" spans="1:5" x14ac:dyDescent="0.2">
      <c r="A41" s="62"/>
      <c r="B41" s="39"/>
      <c r="C41" s="39"/>
      <c r="D41" s="307"/>
      <c r="E41" s="62"/>
    </row>
    <row r="42" spans="1:5" x14ac:dyDescent="0.2">
      <c r="A42" s="62"/>
      <c r="B42" s="39"/>
      <c r="C42" s="39"/>
      <c r="D42" s="307"/>
      <c r="E42" s="62"/>
    </row>
    <row r="43" spans="1:5" x14ac:dyDescent="0.2">
      <c r="A43" s="62"/>
      <c r="B43" s="39"/>
      <c r="C43" s="39"/>
      <c r="D43" s="307"/>
      <c r="E43" s="62"/>
    </row>
    <row r="44" spans="1:5" x14ac:dyDescent="0.2">
      <c r="A44" s="62"/>
      <c r="B44" s="39"/>
      <c r="C44" s="39"/>
      <c r="D44" s="307"/>
      <c r="E44" s="62"/>
    </row>
    <row r="45" spans="1:5" x14ac:dyDescent="0.2">
      <c r="A45" s="62"/>
      <c r="B45" s="39"/>
      <c r="C45" s="39"/>
      <c r="D45" s="307"/>
      <c r="E45" s="62"/>
    </row>
    <row r="46" spans="1:5" x14ac:dyDescent="0.2">
      <c r="A46" s="62"/>
      <c r="B46" s="39"/>
      <c r="C46" s="39"/>
      <c r="D46" s="307"/>
      <c r="E46" s="62"/>
    </row>
    <row r="47" spans="1:5" x14ac:dyDescent="0.2">
      <c r="A47" s="62"/>
      <c r="B47" s="39"/>
      <c r="C47" s="39"/>
      <c r="D47" s="307"/>
      <c r="E47" s="62"/>
    </row>
    <row r="48" spans="1:5" x14ac:dyDescent="0.2">
      <c r="A48" s="62"/>
      <c r="B48" s="39"/>
      <c r="C48" s="39"/>
      <c r="D48" s="307"/>
      <c r="E48" s="62"/>
    </row>
    <row r="49" spans="1:5" x14ac:dyDescent="0.2">
      <c r="A49" s="62"/>
      <c r="B49" s="39"/>
      <c r="C49" s="39"/>
      <c r="D49" s="307"/>
      <c r="E49" s="62"/>
    </row>
    <row r="50" spans="1:5" x14ac:dyDescent="0.2">
      <c r="A50" s="62"/>
      <c r="B50" s="39"/>
      <c r="C50" s="39"/>
      <c r="D50" s="307"/>
      <c r="E50" s="62"/>
    </row>
    <row r="51" spans="1:5" x14ac:dyDescent="0.2">
      <c r="A51" s="62"/>
      <c r="B51" s="39"/>
      <c r="C51" s="39"/>
      <c r="D51" s="307"/>
      <c r="E51" s="62"/>
    </row>
    <row r="52" spans="1:5" x14ac:dyDescent="0.2">
      <c r="A52" s="62"/>
      <c r="B52" s="39"/>
      <c r="C52" s="39"/>
      <c r="D52" s="307"/>
      <c r="E52" s="62"/>
    </row>
    <row r="53" spans="1:5" x14ac:dyDescent="0.2">
      <c r="A53" s="62"/>
      <c r="B53" s="39"/>
      <c r="C53" s="39"/>
      <c r="D53" s="307"/>
      <c r="E53" s="62"/>
    </row>
    <row r="54" spans="1:5" x14ac:dyDescent="0.2">
      <c r="A54" s="62"/>
      <c r="B54" s="39"/>
      <c r="C54" s="39"/>
      <c r="D54" s="307"/>
      <c r="E54" s="62"/>
    </row>
    <row r="55" spans="1:5" x14ac:dyDescent="0.2">
      <c r="A55" s="62"/>
      <c r="B55" s="39"/>
      <c r="C55" s="39"/>
      <c r="D55" s="307"/>
      <c r="E55" s="62"/>
    </row>
    <row r="56" spans="1:5" x14ac:dyDescent="0.2">
      <c r="A56" s="62"/>
      <c r="B56" s="39"/>
      <c r="C56" s="39"/>
      <c r="D56" s="307"/>
      <c r="E56" s="62"/>
    </row>
    <row r="57" spans="1:5" x14ac:dyDescent="0.2">
      <c r="A57" s="62"/>
      <c r="B57" s="39"/>
      <c r="C57" s="39"/>
      <c r="D57" s="307"/>
      <c r="E57" s="62"/>
    </row>
    <row r="58" spans="1:5" x14ac:dyDescent="0.2">
      <c r="A58" s="62"/>
      <c r="B58" s="39"/>
      <c r="C58" s="39"/>
      <c r="D58" s="307"/>
      <c r="E58" s="62"/>
    </row>
    <row r="59" spans="1:5" x14ac:dyDescent="0.2">
      <c r="A59" s="62"/>
      <c r="B59" s="39"/>
      <c r="C59" s="39"/>
      <c r="D59" s="307"/>
      <c r="E59" s="62"/>
    </row>
    <row r="60" spans="1:5" x14ac:dyDescent="0.2">
      <c r="A60" s="62"/>
      <c r="B60" s="39"/>
      <c r="C60" s="39"/>
      <c r="D60" s="307"/>
      <c r="E60" s="62"/>
    </row>
    <row r="61" spans="1:5" x14ac:dyDescent="0.2">
      <c r="A61" s="62"/>
      <c r="B61" s="39"/>
      <c r="C61" s="39"/>
      <c r="D61" s="307"/>
      <c r="E61" s="62"/>
    </row>
    <row r="62" spans="1:5" x14ac:dyDescent="0.2">
      <c r="A62" s="62"/>
      <c r="B62" s="39"/>
      <c r="C62" s="39"/>
      <c r="D62" s="307"/>
      <c r="E62" s="62"/>
    </row>
    <row r="63" spans="1:5" x14ac:dyDescent="0.2">
      <c r="A63" s="62"/>
      <c r="B63" s="39"/>
      <c r="C63" s="39"/>
      <c r="D63" s="307"/>
      <c r="E63" s="62"/>
    </row>
    <row r="64" spans="1:5" x14ac:dyDescent="0.2">
      <c r="A64" s="62"/>
      <c r="B64" s="39"/>
      <c r="C64" s="39"/>
      <c r="D64" s="307"/>
      <c r="E64" s="62"/>
    </row>
    <row r="65" spans="1:5" x14ac:dyDescent="0.2">
      <c r="A65" s="62"/>
      <c r="B65" s="39"/>
      <c r="C65" s="39"/>
      <c r="D65" s="307"/>
      <c r="E65" s="62"/>
    </row>
    <row r="66" spans="1:5" x14ac:dyDescent="0.2">
      <c r="A66" s="62"/>
      <c r="B66" s="39"/>
      <c r="C66" s="39"/>
      <c r="D66" s="307"/>
      <c r="E66" s="62"/>
    </row>
    <row r="67" spans="1:5" x14ac:dyDescent="0.2">
      <c r="A67" s="62"/>
      <c r="B67" s="39"/>
      <c r="C67" s="39"/>
      <c r="D67" s="307"/>
      <c r="E67" s="62"/>
    </row>
    <row r="68" spans="1:5" x14ac:dyDescent="0.2">
      <c r="A68" s="62"/>
      <c r="B68" s="39"/>
      <c r="C68" s="39"/>
      <c r="D68" s="307"/>
      <c r="E68" s="62"/>
    </row>
    <row r="69" spans="1:5" x14ac:dyDescent="0.2">
      <c r="A69" s="62"/>
      <c r="B69" s="39"/>
      <c r="C69" s="39"/>
      <c r="D69" s="307"/>
      <c r="E69" s="62"/>
    </row>
    <row r="70" spans="1:5" x14ac:dyDescent="0.2">
      <c r="A70" s="62"/>
      <c r="B70" s="39"/>
      <c r="C70" s="39"/>
      <c r="D70" s="307"/>
      <c r="E70" s="62"/>
    </row>
    <row r="71" spans="1:5" x14ac:dyDescent="0.2">
      <c r="A71" s="62"/>
      <c r="B71" s="39"/>
      <c r="C71" s="39"/>
      <c r="D71" s="307"/>
      <c r="E71" s="62"/>
    </row>
    <row r="72" spans="1:5" x14ac:dyDescent="0.2">
      <c r="A72" s="62"/>
      <c r="B72" s="39"/>
      <c r="C72" s="39"/>
      <c r="D72" s="307"/>
      <c r="E72" s="62"/>
    </row>
    <row r="73" spans="1:5" x14ac:dyDescent="0.2">
      <c r="A73" s="62"/>
      <c r="B73" s="39"/>
      <c r="C73" s="39"/>
      <c r="D73" s="307"/>
      <c r="E73" s="62"/>
    </row>
    <row r="74" spans="1:5" x14ac:dyDescent="0.2">
      <c r="A74" s="62"/>
      <c r="B74" s="39"/>
      <c r="C74" s="39"/>
      <c r="D74" s="307"/>
      <c r="E74" s="62"/>
    </row>
    <row r="75" spans="1:5" x14ac:dyDescent="0.2">
      <c r="A75" s="62"/>
      <c r="B75" s="39"/>
      <c r="C75" s="39"/>
      <c r="D75" s="307"/>
      <c r="E75" s="62"/>
    </row>
    <row r="76" spans="1:5" x14ac:dyDescent="0.2">
      <c r="A76" s="62"/>
      <c r="B76" s="39"/>
      <c r="C76" s="39"/>
      <c r="D76" s="307"/>
      <c r="E76" s="62"/>
    </row>
    <row r="77" spans="1:5" x14ac:dyDescent="0.2">
      <c r="A77" s="62"/>
      <c r="B77" s="39"/>
      <c r="C77" s="39"/>
      <c r="D77" s="307"/>
      <c r="E77" s="62"/>
    </row>
    <row r="78" spans="1:5" x14ac:dyDescent="0.2">
      <c r="A78" s="62"/>
      <c r="B78" s="39"/>
      <c r="C78" s="39"/>
      <c r="D78" s="307"/>
      <c r="E78" s="62"/>
    </row>
    <row r="79" spans="1:5" x14ac:dyDescent="0.2">
      <c r="A79" s="62"/>
      <c r="B79" s="39"/>
      <c r="C79" s="39"/>
      <c r="D79" s="307"/>
      <c r="E79" s="62"/>
    </row>
    <row r="80" spans="1:5" x14ac:dyDescent="0.2">
      <c r="A80" s="62"/>
      <c r="B80" s="39"/>
      <c r="C80" s="39"/>
      <c r="D80" s="307"/>
      <c r="E80" s="62"/>
    </row>
    <row r="81" spans="1:5" x14ac:dyDescent="0.2">
      <c r="A81" s="62"/>
      <c r="B81" s="39"/>
      <c r="C81" s="39"/>
      <c r="D81" s="307"/>
      <c r="E81" s="62"/>
    </row>
    <row r="82" spans="1:5" x14ac:dyDescent="0.2">
      <c r="A82" s="62"/>
      <c r="B82" s="39"/>
      <c r="C82" s="39"/>
      <c r="D82" s="307"/>
      <c r="E82" s="62"/>
    </row>
    <row r="83" spans="1:5" x14ac:dyDescent="0.2">
      <c r="A83" s="62"/>
      <c r="B83" s="39"/>
      <c r="C83" s="39"/>
      <c r="D83" s="307"/>
      <c r="E83" s="62"/>
    </row>
    <row r="84" spans="1:5" x14ac:dyDescent="0.2">
      <c r="A84" s="62"/>
      <c r="B84" s="39"/>
      <c r="C84" s="39"/>
      <c r="D84" s="307"/>
      <c r="E84" s="62"/>
    </row>
    <row r="85" spans="1:5" x14ac:dyDescent="0.2">
      <c r="A85" s="62"/>
      <c r="B85" s="39"/>
      <c r="C85" s="39"/>
      <c r="D85" s="307"/>
      <c r="E85" s="62"/>
    </row>
    <row r="86" spans="1:5" x14ac:dyDescent="0.2">
      <c r="A86" s="62"/>
      <c r="B86" s="39"/>
      <c r="C86" s="39"/>
      <c r="D86" s="307"/>
      <c r="E86" s="62"/>
    </row>
    <row r="87" spans="1:5" x14ac:dyDescent="0.2">
      <c r="A87" s="62"/>
      <c r="B87" s="39"/>
      <c r="C87" s="39"/>
      <c r="D87" s="307"/>
      <c r="E87" s="62"/>
    </row>
    <row r="88" spans="1:5" x14ac:dyDescent="0.2">
      <c r="A88" s="62"/>
      <c r="B88" s="39"/>
      <c r="C88" s="39"/>
      <c r="D88" s="307"/>
      <c r="E88" s="62"/>
    </row>
    <row r="89" spans="1:5" x14ac:dyDescent="0.2">
      <c r="A89" s="62"/>
      <c r="B89" s="39"/>
      <c r="C89" s="39"/>
      <c r="D89" s="307"/>
      <c r="E89" s="62"/>
    </row>
    <row r="90" spans="1:5" x14ac:dyDescent="0.2">
      <c r="A90" s="62"/>
      <c r="B90" s="39"/>
      <c r="C90" s="39"/>
      <c r="D90" s="307"/>
      <c r="E90" s="62"/>
    </row>
    <row r="91" spans="1:5" x14ac:dyDescent="0.2">
      <c r="A91" s="62"/>
      <c r="B91" s="39"/>
      <c r="C91" s="39"/>
      <c r="D91" s="307"/>
      <c r="E91" s="62"/>
    </row>
    <row r="92" spans="1:5" x14ac:dyDescent="0.2">
      <c r="A92" s="62"/>
      <c r="B92" s="39"/>
      <c r="C92" s="39"/>
      <c r="D92" s="307"/>
      <c r="E92" s="62"/>
    </row>
    <row r="93" spans="1:5" x14ac:dyDescent="0.2">
      <c r="A93" s="62"/>
      <c r="B93" s="39"/>
      <c r="C93" s="39"/>
      <c r="D93" s="307"/>
      <c r="E93" s="62"/>
    </row>
    <row r="94" spans="1:5" x14ac:dyDescent="0.2">
      <c r="A94" s="62"/>
      <c r="B94" s="39"/>
      <c r="C94" s="39"/>
      <c r="D94" s="307"/>
      <c r="E94" s="62"/>
    </row>
    <row r="95" spans="1:5" x14ac:dyDescent="0.2">
      <c r="A95" s="62"/>
      <c r="B95" s="39"/>
      <c r="C95" s="39"/>
      <c r="D95" s="307"/>
      <c r="E95" s="62"/>
    </row>
    <row r="96" spans="1:5" x14ac:dyDescent="0.2">
      <c r="A96" s="62"/>
      <c r="B96" s="39"/>
      <c r="C96" s="39"/>
      <c r="D96" s="307"/>
      <c r="E96" s="62"/>
    </row>
    <row r="97" spans="1:5" x14ac:dyDescent="0.2">
      <c r="A97" s="62"/>
      <c r="B97" s="39"/>
      <c r="C97" s="39"/>
      <c r="D97" s="307"/>
      <c r="E97" s="62"/>
    </row>
    <row r="98" spans="1:5" x14ac:dyDescent="0.2">
      <c r="A98" s="62"/>
      <c r="B98" s="39"/>
      <c r="C98" s="39"/>
      <c r="D98" s="307"/>
      <c r="E98" s="62"/>
    </row>
    <row r="99" spans="1:5" x14ac:dyDescent="0.2">
      <c r="A99" s="62"/>
      <c r="B99" s="39"/>
      <c r="C99" s="39"/>
      <c r="D99" s="307"/>
      <c r="E99" s="62"/>
    </row>
    <row r="100" spans="1:5" x14ac:dyDescent="0.2">
      <c r="A100" s="62"/>
      <c r="B100" s="39"/>
      <c r="C100" s="39"/>
      <c r="D100" s="307"/>
      <c r="E100" s="62"/>
    </row>
    <row r="101" spans="1:5" x14ac:dyDescent="0.2">
      <c r="A101" s="62"/>
      <c r="B101" s="39"/>
      <c r="C101" s="39"/>
      <c r="D101" s="307"/>
      <c r="E101" s="62"/>
    </row>
    <row r="102" spans="1:5" x14ac:dyDescent="0.2">
      <c r="A102" s="62"/>
      <c r="B102" s="39"/>
      <c r="C102" s="39"/>
      <c r="D102" s="307"/>
      <c r="E102" s="62"/>
    </row>
    <row r="103" spans="1:5" x14ac:dyDescent="0.2">
      <c r="A103" s="62"/>
      <c r="B103" s="39"/>
      <c r="C103" s="39"/>
      <c r="D103" s="307"/>
      <c r="E103" s="62"/>
    </row>
    <row r="104" spans="1:5" x14ac:dyDescent="0.2">
      <c r="A104" s="62"/>
      <c r="B104" s="39"/>
      <c r="C104" s="39"/>
      <c r="D104" s="307"/>
      <c r="E104" s="62"/>
    </row>
    <row r="105" spans="1:5" x14ac:dyDescent="0.2">
      <c r="A105" s="62"/>
      <c r="B105" s="39"/>
      <c r="C105" s="39"/>
      <c r="D105" s="307"/>
      <c r="E105" s="62"/>
    </row>
    <row r="106" spans="1:5" x14ac:dyDescent="0.2">
      <c r="A106" s="62"/>
      <c r="B106" s="39"/>
      <c r="C106" s="39"/>
      <c r="D106" s="307"/>
      <c r="E106" s="62"/>
    </row>
    <row r="107" spans="1:5" x14ac:dyDescent="0.2">
      <c r="A107" s="62"/>
      <c r="B107" s="39"/>
      <c r="C107" s="39"/>
      <c r="D107" s="307"/>
      <c r="E107" s="62"/>
    </row>
    <row r="108" spans="1:5" x14ac:dyDescent="0.2">
      <c r="A108" s="62"/>
      <c r="B108" s="39"/>
      <c r="C108" s="39"/>
      <c r="D108" s="307"/>
      <c r="E108" s="62"/>
    </row>
    <row r="109" spans="1:5" x14ac:dyDescent="0.2">
      <c r="A109" s="62"/>
      <c r="B109" s="62"/>
      <c r="C109" s="62"/>
      <c r="D109" s="62"/>
      <c r="E109" s="62"/>
    </row>
  </sheetData>
  <sheetProtection password="A253" sheet="1" objects="1" scenarios="1"/>
  <phoneticPr fontId="0" type="noConversion"/>
  <pageMargins left="0.78740157499999996" right="0.78740157499999996" top="0.984251969" bottom="0.984251969" header="0.4921259845" footer="0.4921259845"/>
  <pageSetup paperSize="9" scale="61" fitToHeight="2" orientation="portrait" r:id="rId1"/>
  <headerFooter alignWithMargins="0">
    <oddFooter>&amp;R&amp;12Seite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8">
    <tabColor rgb="FFFFFF99"/>
    <pageSetUpPr fitToPage="1"/>
  </sheetPr>
  <dimension ref="A1:M60"/>
  <sheetViews>
    <sheetView showGridLines="0" zoomScale="80" zoomScaleNormal="80" workbookViewId="0">
      <selection activeCell="B19" sqref="B19"/>
    </sheetView>
  </sheetViews>
  <sheetFormatPr baseColWidth="10" defaultColWidth="10" defaultRowHeight="14.25" x14ac:dyDescent="0.2"/>
  <cols>
    <col min="1" max="1" width="3.625" style="18" customWidth="1"/>
    <col min="2" max="2" width="45.625" style="18" customWidth="1"/>
    <col min="3" max="8" width="18.625" style="18" customWidth="1"/>
    <col min="9" max="10" width="21.125" style="18" customWidth="1"/>
    <col min="11" max="11" width="24.625" style="18" customWidth="1"/>
    <col min="12" max="12" width="18.625" style="18" customWidth="1"/>
    <col min="13" max="13" width="3.625" style="18" customWidth="1"/>
    <col min="14" max="16384" width="10" style="18"/>
  </cols>
  <sheetData>
    <row r="1" spans="1:13" ht="15" x14ac:dyDescent="0.2">
      <c r="B1" s="130"/>
      <c r="C1" s="130"/>
      <c r="D1" s="130"/>
      <c r="E1" s="130"/>
      <c r="F1" s="130"/>
      <c r="G1" s="130"/>
      <c r="I1" s="76"/>
    </row>
    <row r="2" spans="1:13" ht="15.75" x14ac:dyDescent="0.25">
      <c r="A2" s="67" t="s">
        <v>488</v>
      </c>
    </row>
    <row r="3" spans="1:13" x14ac:dyDescent="0.2">
      <c r="A3" s="20"/>
      <c r="B3" s="20"/>
      <c r="C3" s="20"/>
      <c r="D3" s="20"/>
      <c r="E3" s="20"/>
      <c r="F3" s="20"/>
      <c r="G3" s="20"/>
      <c r="H3" s="320"/>
      <c r="I3" s="320"/>
      <c r="J3" s="320"/>
      <c r="K3" s="320"/>
      <c r="L3" s="320"/>
      <c r="M3" s="320"/>
    </row>
    <row r="4" spans="1:13" ht="82.5" customHeight="1" x14ac:dyDescent="0.2">
      <c r="A4" s="20"/>
      <c r="B4" s="472" t="s">
        <v>144</v>
      </c>
      <c r="C4" s="473" t="s">
        <v>447</v>
      </c>
      <c r="D4" s="473" t="s">
        <v>448</v>
      </c>
      <c r="E4" s="473" t="s">
        <v>449</v>
      </c>
      <c r="F4" s="473" t="s">
        <v>450</v>
      </c>
      <c r="G4" s="473" t="s">
        <v>451</v>
      </c>
      <c r="H4" s="473" t="s">
        <v>452</v>
      </c>
      <c r="I4" s="473" t="s">
        <v>453</v>
      </c>
      <c r="J4" s="473" t="s">
        <v>454</v>
      </c>
      <c r="K4" s="473" t="s">
        <v>455</v>
      </c>
      <c r="L4" s="473" t="s">
        <v>456</v>
      </c>
      <c r="M4" s="320"/>
    </row>
    <row r="5" spans="1:13" x14ac:dyDescent="0.2">
      <c r="A5" s="20"/>
      <c r="B5" s="474" t="s">
        <v>378</v>
      </c>
      <c r="C5" s="321">
        <f>'Anlage 2-4'!C5</f>
        <v>0</v>
      </c>
      <c r="D5" s="656"/>
      <c r="E5" s="656"/>
      <c r="F5" s="321">
        <f>H15</f>
        <v>0</v>
      </c>
      <c r="G5" s="309">
        <f t="shared" ref="G5:G11" si="0">SUM(C5:F5)</f>
        <v>0</v>
      </c>
      <c r="H5" s="184"/>
      <c r="I5" s="184"/>
      <c r="J5" s="656"/>
      <c r="K5" s="321">
        <f>G5-SUM(H5:J5)</f>
        <v>0</v>
      </c>
      <c r="L5" s="309">
        <f>SUM(H5:K5)</f>
        <v>0</v>
      </c>
      <c r="M5" s="320"/>
    </row>
    <row r="6" spans="1:13" x14ac:dyDescent="0.2">
      <c r="A6" s="20"/>
      <c r="B6" s="474" t="s">
        <v>205</v>
      </c>
      <c r="C6" s="321">
        <f>'Anlage 2-4'!C6</f>
        <v>0</v>
      </c>
      <c r="D6" s="321">
        <f>I5</f>
        <v>0</v>
      </c>
      <c r="E6" s="321">
        <f>SUM(H17:H21)</f>
        <v>0</v>
      </c>
      <c r="F6" s="321">
        <f>H22</f>
        <v>0</v>
      </c>
      <c r="G6" s="309">
        <f t="shared" si="0"/>
        <v>0</v>
      </c>
      <c r="H6" s="184"/>
      <c r="I6" s="184"/>
      <c r="J6" s="321">
        <f t="shared" ref="J6:J9" si="1">F5</f>
        <v>0</v>
      </c>
      <c r="K6" s="321">
        <f t="shared" ref="K6:K11" si="2">G6-SUM(H6:J6)</f>
        <v>0</v>
      </c>
      <c r="L6" s="309">
        <f t="shared" ref="L6:L11" si="3">SUM(H6:K6)</f>
        <v>0</v>
      </c>
      <c r="M6" s="320"/>
    </row>
    <row r="7" spans="1:13" x14ac:dyDescent="0.2">
      <c r="A7" s="20"/>
      <c r="B7" s="475" t="s">
        <v>206</v>
      </c>
      <c r="C7" s="321">
        <f>'Anlage 2-4'!C7</f>
        <v>0</v>
      </c>
      <c r="D7" s="321">
        <f t="shared" ref="D7:D11" si="4">I6</f>
        <v>0</v>
      </c>
      <c r="E7" s="321">
        <f>SUM(H24:H28)</f>
        <v>0</v>
      </c>
      <c r="F7" s="321">
        <f>H29</f>
        <v>0</v>
      </c>
      <c r="G7" s="309">
        <f t="shared" si="0"/>
        <v>0</v>
      </c>
      <c r="H7" s="184"/>
      <c r="I7" s="184"/>
      <c r="J7" s="321">
        <f t="shared" si="1"/>
        <v>0</v>
      </c>
      <c r="K7" s="321">
        <f>G7-SUM(H7:J7)</f>
        <v>0</v>
      </c>
      <c r="L7" s="309">
        <f>SUM(H7:K7)</f>
        <v>0</v>
      </c>
      <c r="M7" s="320"/>
    </row>
    <row r="8" spans="1:13" x14ac:dyDescent="0.2">
      <c r="A8" s="20"/>
      <c r="B8" s="474" t="s">
        <v>209</v>
      </c>
      <c r="C8" s="321">
        <f>'Anlage 2-4'!C8</f>
        <v>0</v>
      </c>
      <c r="D8" s="321">
        <f t="shared" si="4"/>
        <v>0</v>
      </c>
      <c r="E8" s="321">
        <f>SUM(H31:H35)</f>
        <v>0</v>
      </c>
      <c r="F8" s="321">
        <f>H36</f>
        <v>0</v>
      </c>
      <c r="G8" s="309">
        <f t="shared" si="0"/>
        <v>0</v>
      </c>
      <c r="H8" s="184"/>
      <c r="I8" s="184"/>
      <c r="J8" s="321">
        <f t="shared" si="1"/>
        <v>0</v>
      </c>
      <c r="K8" s="321">
        <f t="shared" si="2"/>
        <v>0</v>
      </c>
      <c r="L8" s="309">
        <f t="shared" si="3"/>
        <v>0</v>
      </c>
      <c r="M8" s="320"/>
    </row>
    <row r="9" spans="1:13" x14ac:dyDescent="0.2">
      <c r="A9" s="20"/>
      <c r="B9" s="474" t="s">
        <v>207</v>
      </c>
      <c r="C9" s="321">
        <f>'Anlage 2-4'!C9</f>
        <v>0</v>
      </c>
      <c r="D9" s="321">
        <f t="shared" si="4"/>
        <v>0</v>
      </c>
      <c r="E9" s="321">
        <f>SUM(H38:H42)</f>
        <v>0</v>
      </c>
      <c r="F9" s="321">
        <f>H43</f>
        <v>0</v>
      </c>
      <c r="G9" s="309">
        <f t="shared" si="0"/>
        <v>0</v>
      </c>
      <c r="H9" s="184"/>
      <c r="I9" s="184"/>
      <c r="J9" s="321">
        <f t="shared" si="1"/>
        <v>0</v>
      </c>
      <c r="K9" s="321">
        <f t="shared" si="2"/>
        <v>0</v>
      </c>
      <c r="L9" s="309">
        <f t="shared" si="3"/>
        <v>0</v>
      </c>
      <c r="M9" s="320"/>
    </row>
    <row r="10" spans="1:13" x14ac:dyDescent="0.2">
      <c r="A10" s="20"/>
      <c r="B10" s="474" t="s">
        <v>210</v>
      </c>
      <c r="C10" s="321">
        <f>'Anlage 2-4'!C10</f>
        <v>0</v>
      </c>
      <c r="D10" s="321">
        <f t="shared" si="4"/>
        <v>0</v>
      </c>
      <c r="E10" s="321">
        <f>SUM(H45:H49)</f>
        <v>0</v>
      </c>
      <c r="F10" s="321">
        <f>H50</f>
        <v>0</v>
      </c>
      <c r="G10" s="309">
        <f t="shared" si="0"/>
        <v>0</v>
      </c>
      <c r="H10" s="184"/>
      <c r="I10" s="184"/>
      <c r="J10" s="321">
        <f>F9</f>
        <v>0</v>
      </c>
      <c r="K10" s="321">
        <f t="shared" si="2"/>
        <v>0</v>
      </c>
      <c r="L10" s="309">
        <f t="shared" si="3"/>
        <v>0</v>
      </c>
      <c r="M10" s="320"/>
    </row>
    <row r="11" spans="1:13" x14ac:dyDescent="0.2">
      <c r="A11" s="20"/>
      <c r="B11" s="474" t="s">
        <v>208</v>
      </c>
      <c r="C11" s="321">
        <f>'Anlage 2-4'!C11</f>
        <v>0</v>
      </c>
      <c r="D11" s="321">
        <f t="shared" si="4"/>
        <v>0</v>
      </c>
      <c r="E11" s="321">
        <f>SUM(H52:H56)</f>
        <v>0</v>
      </c>
      <c r="F11" s="656"/>
      <c r="G11" s="309">
        <f t="shared" si="0"/>
        <v>0</v>
      </c>
      <c r="H11" s="184"/>
      <c r="I11" s="184"/>
      <c r="J11" s="321">
        <f>F10</f>
        <v>0</v>
      </c>
      <c r="K11" s="321">
        <f t="shared" si="2"/>
        <v>0</v>
      </c>
      <c r="L11" s="309">
        <f t="shared" si="3"/>
        <v>0</v>
      </c>
      <c r="M11" s="320"/>
    </row>
    <row r="12" spans="1:13" ht="30" customHeight="1" x14ac:dyDescent="0.2">
      <c r="A12" s="20"/>
      <c r="B12" s="20"/>
      <c r="C12" s="20"/>
      <c r="D12" s="20"/>
      <c r="E12" s="20"/>
      <c r="F12" s="20"/>
      <c r="G12" s="320"/>
      <c r="H12" s="320"/>
      <c r="I12" s="320"/>
      <c r="J12" s="320"/>
      <c r="K12" s="320"/>
      <c r="L12" s="320"/>
      <c r="M12" s="320"/>
    </row>
    <row r="13" spans="1:13" ht="123.75" customHeight="1" x14ac:dyDescent="0.2">
      <c r="A13" s="20"/>
      <c r="B13" s="472" t="s">
        <v>144</v>
      </c>
      <c r="C13" s="124" t="s">
        <v>375</v>
      </c>
      <c r="D13" s="124" t="s">
        <v>376</v>
      </c>
      <c r="E13" s="124" t="str">
        <f>"Netzentgelte der vorgel. Netz- oder Umspannebene: Leistungspreis des Jahres "&amp;'A. Allgemeine Informationen'!C14 &amp;CHAR(10)&amp;"[EUR/kW]"</f>
        <v>Netzentgelte der vorgel. Netz- oder Umspannebene: Leistungspreis des Jahres 2018
[EUR/kW]</v>
      </c>
      <c r="F13" s="124" t="str">
        <f>"Netzentgelte der vorgel. Netz- oder Umspannebene: Arbeitspreis des Jahres "&amp;'A. Allgemeine Informationen'!C14&amp;CHAR(10)&amp;"[Cent/kWh]"</f>
        <v>Netzentgelte der vorgel. Netz- oder Umspannebene: Arbeitspreis des Jahres 2018
[Cent/kWh]</v>
      </c>
      <c r="G13" s="124" t="str">
        <f>"ungekürzte Plan-Vermeidungs-leistung für das Kalenderjahr " &amp; 'A. Allgemeine Informationen'!$C$14 &amp;CHAR(10)&amp;"[kW]"</f>
        <v>ungekürzte Plan-Vermeidungs-leistung für das Kalenderjahr 2018
[kW]</v>
      </c>
      <c r="H13" s="124" t="str">
        <f>"ungekürzte Plan-Vermeidungsarbeit für das Kalenderjahr " &amp; 'A. Allgemeine Informationen'!$C$14 &amp;CHAR(10)&amp;"[kWh]"</f>
        <v>ungekürzte Plan-Vermeidungsarbeit für das Kalenderjahr 2018
[kWh]</v>
      </c>
      <c r="I13" s="124" t="str">
        <f>"Plan-Vergütung für die Vermeidungsleistung des Jahres "&amp;'A. Allgemeine Informationen'!C14&amp;CHAR(10)&amp;"[EUR]"</f>
        <v>Plan-Vergütung für die Vermeidungsleistung des Jahres 2018
[EUR]</v>
      </c>
      <c r="J13" s="124" t="str">
        <f>"Plan-Vergütung für die Vermeidungsarbeit des Jahres "&amp;'A. Allgemeine Informationen'!C14&amp;CHAR(10)&amp;"[EUR]"</f>
        <v>Plan-Vergütung für die Vermeidungsarbeit des Jahres 2018
[EUR]</v>
      </c>
      <c r="K13" s="124" t="str">
        <f>"Plan-Vergütung für dezentrale Einspeisungen für das Jahr "&amp;'A. Allgemeine Informationen'!C14&amp;CHAR(10)&amp;"[EUR]"</f>
        <v>Plan-Vergütung für dezentrale Einspeisungen für das Jahr 2018
[EUR]</v>
      </c>
      <c r="L13" s="320"/>
      <c r="M13" s="20"/>
    </row>
    <row r="14" spans="1:13" ht="15" x14ac:dyDescent="0.25">
      <c r="A14" s="20"/>
      <c r="B14" s="476" t="s">
        <v>378</v>
      </c>
      <c r="C14" s="184"/>
      <c r="D14" s="329"/>
      <c r="E14" s="329"/>
      <c r="F14" s="329"/>
      <c r="G14" s="329"/>
      <c r="H14" s="329"/>
      <c r="I14" s="326"/>
      <c r="J14" s="326"/>
      <c r="K14" s="329"/>
      <c r="L14" s="320"/>
      <c r="M14" s="20"/>
    </row>
    <row r="15" spans="1:13" ht="15" x14ac:dyDescent="0.2">
      <c r="A15" s="20"/>
      <c r="B15" s="477" t="s">
        <v>379</v>
      </c>
      <c r="C15" s="322"/>
      <c r="D15" s="323"/>
      <c r="E15" s="323"/>
      <c r="F15" s="324"/>
      <c r="G15" s="308"/>
      <c r="H15" s="308"/>
      <c r="I15" s="331" t="s">
        <v>108</v>
      </c>
      <c r="J15" s="332" t="s">
        <v>108</v>
      </c>
      <c r="K15" s="478" t="s">
        <v>108</v>
      </c>
      <c r="L15" s="320"/>
      <c r="M15" s="20"/>
    </row>
    <row r="16" spans="1:13" ht="15" x14ac:dyDescent="0.25">
      <c r="A16" s="20"/>
      <c r="B16" s="476" t="s">
        <v>205</v>
      </c>
      <c r="C16" s="184"/>
      <c r="D16" s="184"/>
      <c r="E16" s="329"/>
      <c r="F16" s="329"/>
      <c r="G16" s="329"/>
      <c r="H16" s="329"/>
      <c r="I16" s="329"/>
      <c r="J16" s="327"/>
      <c r="K16" s="329"/>
      <c r="L16" s="320"/>
      <c r="M16" s="20"/>
    </row>
    <row r="17" spans="1:13" x14ac:dyDescent="0.2">
      <c r="A17" s="20"/>
      <c r="B17" s="479" t="s">
        <v>509</v>
      </c>
      <c r="C17" s="314"/>
      <c r="D17" s="315"/>
      <c r="E17" s="19"/>
      <c r="F17" s="19"/>
      <c r="G17" s="308"/>
      <c r="H17" s="308"/>
      <c r="I17" s="328">
        <f>E17*G17</f>
        <v>0</v>
      </c>
      <c r="J17" s="328">
        <f t="shared" ref="J17:J22" si="5">F17*H17/100</f>
        <v>0</v>
      </c>
      <c r="K17" s="309">
        <f>SUM(I17:J17)</f>
        <v>0</v>
      </c>
      <c r="L17" s="320"/>
      <c r="M17" s="20"/>
    </row>
    <row r="18" spans="1:13" x14ac:dyDescent="0.2">
      <c r="A18" s="20"/>
      <c r="B18" s="479" t="s">
        <v>510</v>
      </c>
      <c r="C18" s="316"/>
      <c r="D18" s="317"/>
      <c r="E18" s="19"/>
      <c r="F18" s="19"/>
      <c r="G18" s="308"/>
      <c r="H18" s="308"/>
      <c r="I18" s="328">
        <f t="shared" ref="I18:I22" si="6">E18*G18</f>
        <v>0</v>
      </c>
      <c r="J18" s="328">
        <f t="shared" si="5"/>
        <v>0</v>
      </c>
      <c r="K18" s="309">
        <f t="shared" ref="K18:K55" si="7">SUM(I18:J18)</f>
        <v>0</v>
      </c>
      <c r="L18" s="320"/>
      <c r="M18" s="20"/>
    </row>
    <row r="19" spans="1:13" x14ac:dyDescent="0.2">
      <c r="A19" s="20"/>
      <c r="B19" s="479" t="s">
        <v>511</v>
      </c>
      <c r="C19" s="316"/>
      <c r="D19" s="317"/>
      <c r="E19" s="19">
        <v>0</v>
      </c>
      <c r="F19" s="19">
        <v>0</v>
      </c>
      <c r="G19" s="308"/>
      <c r="H19" s="308"/>
      <c r="I19" s="328">
        <f t="shared" si="6"/>
        <v>0</v>
      </c>
      <c r="J19" s="328">
        <f t="shared" si="5"/>
        <v>0</v>
      </c>
      <c r="K19" s="309">
        <f t="shared" si="7"/>
        <v>0</v>
      </c>
      <c r="L19" s="320"/>
      <c r="M19" s="20"/>
    </row>
    <row r="20" spans="1:13" x14ac:dyDescent="0.2">
      <c r="A20" s="20"/>
      <c r="B20" s="477" t="s">
        <v>374</v>
      </c>
      <c r="C20" s="316"/>
      <c r="D20" s="317"/>
      <c r="E20" s="19"/>
      <c r="F20" s="19"/>
      <c r="G20" s="308"/>
      <c r="H20" s="308"/>
      <c r="I20" s="328">
        <f t="shared" si="6"/>
        <v>0</v>
      </c>
      <c r="J20" s="328">
        <f t="shared" si="5"/>
        <v>0</v>
      </c>
      <c r="K20" s="309">
        <f t="shared" si="7"/>
        <v>0</v>
      </c>
      <c r="L20" s="320"/>
      <c r="M20" s="20"/>
    </row>
    <row r="21" spans="1:13" x14ac:dyDescent="0.2">
      <c r="A21" s="20"/>
      <c r="B21" s="477" t="s">
        <v>377</v>
      </c>
      <c r="C21" s="316"/>
      <c r="D21" s="317"/>
      <c r="E21" s="19"/>
      <c r="F21" s="19"/>
      <c r="G21" s="308"/>
      <c r="H21" s="308"/>
      <c r="I21" s="328">
        <f t="shared" si="6"/>
        <v>0</v>
      </c>
      <c r="J21" s="328">
        <f t="shared" si="5"/>
        <v>0</v>
      </c>
      <c r="K21" s="309">
        <f t="shared" si="7"/>
        <v>0</v>
      </c>
      <c r="L21" s="320"/>
      <c r="M21" s="20"/>
    </row>
    <row r="22" spans="1:13" x14ac:dyDescent="0.2">
      <c r="A22" s="20"/>
      <c r="B22" s="477" t="s">
        <v>379</v>
      </c>
      <c r="C22" s="318"/>
      <c r="D22" s="319"/>
      <c r="E22" s="19"/>
      <c r="F22" s="19"/>
      <c r="G22" s="308"/>
      <c r="H22" s="308"/>
      <c r="I22" s="328">
        <f t="shared" si="6"/>
        <v>0</v>
      </c>
      <c r="J22" s="328">
        <f t="shared" si="5"/>
        <v>0</v>
      </c>
      <c r="K22" s="309">
        <f t="shared" si="7"/>
        <v>0</v>
      </c>
      <c r="L22" s="320"/>
      <c r="M22" s="20"/>
    </row>
    <row r="23" spans="1:13" ht="15" x14ac:dyDescent="0.25">
      <c r="A23" s="20"/>
      <c r="B23" s="480" t="s">
        <v>206</v>
      </c>
      <c r="C23" s="184"/>
      <c r="D23" s="184"/>
      <c r="E23" s="330"/>
      <c r="F23" s="330"/>
      <c r="G23" s="330"/>
      <c r="H23" s="330"/>
      <c r="I23" s="330"/>
      <c r="J23" s="325"/>
      <c r="K23" s="330"/>
      <c r="L23" s="320"/>
      <c r="M23" s="20"/>
    </row>
    <row r="24" spans="1:13" x14ac:dyDescent="0.2">
      <c r="A24" s="20"/>
      <c r="B24" s="479" t="s">
        <v>509</v>
      </c>
      <c r="C24" s="314"/>
      <c r="D24" s="315"/>
      <c r="E24" s="19"/>
      <c r="F24" s="19"/>
      <c r="G24" s="308"/>
      <c r="H24" s="308"/>
      <c r="I24" s="328">
        <f t="shared" ref="I24:I56" si="8">E24*G24</f>
        <v>0</v>
      </c>
      <c r="J24" s="328">
        <f t="shared" ref="J24:J29" si="9">F24*H24/100</f>
        <v>0</v>
      </c>
      <c r="K24" s="309">
        <f t="shared" si="7"/>
        <v>0</v>
      </c>
      <c r="L24" s="320"/>
      <c r="M24" s="20"/>
    </row>
    <row r="25" spans="1:13" x14ac:dyDescent="0.2">
      <c r="A25" s="20"/>
      <c r="B25" s="479" t="s">
        <v>510</v>
      </c>
      <c r="C25" s="316"/>
      <c r="D25" s="317"/>
      <c r="E25" s="19"/>
      <c r="F25" s="19"/>
      <c r="G25" s="308"/>
      <c r="H25" s="308"/>
      <c r="I25" s="328">
        <f t="shared" si="8"/>
        <v>0</v>
      </c>
      <c r="J25" s="328">
        <f t="shared" si="9"/>
        <v>0</v>
      </c>
      <c r="K25" s="309">
        <f t="shared" si="7"/>
        <v>0</v>
      </c>
      <c r="L25" s="320"/>
      <c r="M25" s="20"/>
    </row>
    <row r="26" spans="1:13" x14ac:dyDescent="0.2">
      <c r="A26" s="20"/>
      <c r="B26" s="479" t="s">
        <v>511</v>
      </c>
      <c r="C26" s="316"/>
      <c r="D26" s="317"/>
      <c r="E26" s="19">
        <v>0</v>
      </c>
      <c r="F26" s="19">
        <v>0</v>
      </c>
      <c r="G26" s="308"/>
      <c r="H26" s="308"/>
      <c r="I26" s="328">
        <f t="shared" si="8"/>
        <v>0</v>
      </c>
      <c r="J26" s="328">
        <f t="shared" si="9"/>
        <v>0</v>
      </c>
      <c r="K26" s="309">
        <f t="shared" si="7"/>
        <v>0</v>
      </c>
      <c r="L26" s="320"/>
      <c r="M26" s="20"/>
    </row>
    <row r="27" spans="1:13" x14ac:dyDescent="0.2">
      <c r="A27" s="20"/>
      <c r="B27" s="477" t="s">
        <v>374</v>
      </c>
      <c r="C27" s="316"/>
      <c r="D27" s="317"/>
      <c r="E27" s="19"/>
      <c r="F27" s="19"/>
      <c r="G27" s="308"/>
      <c r="H27" s="308"/>
      <c r="I27" s="328">
        <f t="shared" si="8"/>
        <v>0</v>
      </c>
      <c r="J27" s="328">
        <f t="shared" si="9"/>
        <v>0</v>
      </c>
      <c r="K27" s="309">
        <f t="shared" si="7"/>
        <v>0</v>
      </c>
      <c r="L27" s="320"/>
      <c r="M27" s="20"/>
    </row>
    <row r="28" spans="1:13" x14ac:dyDescent="0.2">
      <c r="A28" s="20"/>
      <c r="B28" s="477" t="s">
        <v>377</v>
      </c>
      <c r="C28" s="316"/>
      <c r="D28" s="317"/>
      <c r="E28" s="19"/>
      <c r="F28" s="19"/>
      <c r="G28" s="308"/>
      <c r="H28" s="308"/>
      <c r="I28" s="328">
        <f t="shared" si="8"/>
        <v>0</v>
      </c>
      <c r="J28" s="328">
        <f t="shared" si="9"/>
        <v>0</v>
      </c>
      <c r="K28" s="309">
        <f t="shared" si="7"/>
        <v>0</v>
      </c>
      <c r="L28" s="320"/>
      <c r="M28" s="20"/>
    </row>
    <row r="29" spans="1:13" x14ac:dyDescent="0.2">
      <c r="A29" s="20"/>
      <c r="B29" s="477" t="s">
        <v>379</v>
      </c>
      <c r="C29" s="318"/>
      <c r="D29" s="319"/>
      <c r="E29" s="19"/>
      <c r="F29" s="19"/>
      <c r="G29" s="308"/>
      <c r="H29" s="308"/>
      <c r="I29" s="328">
        <f t="shared" si="8"/>
        <v>0</v>
      </c>
      <c r="J29" s="328">
        <f t="shared" si="9"/>
        <v>0</v>
      </c>
      <c r="K29" s="309">
        <f t="shared" si="7"/>
        <v>0</v>
      </c>
      <c r="L29" s="320"/>
      <c r="M29" s="20"/>
    </row>
    <row r="30" spans="1:13" ht="15" x14ac:dyDescent="0.25">
      <c r="A30" s="20"/>
      <c r="B30" s="476" t="s">
        <v>209</v>
      </c>
      <c r="C30" s="184"/>
      <c r="D30" s="184"/>
      <c r="E30" s="330"/>
      <c r="F30" s="330"/>
      <c r="G30" s="330"/>
      <c r="H30" s="330"/>
      <c r="I30" s="330"/>
      <c r="J30" s="325"/>
      <c r="K30" s="329"/>
      <c r="L30" s="320"/>
      <c r="M30" s="20"/>
    </row>
    <row r="31" spans="1:13" x14ac:dyDescent="0.2">
      <c r="A31" s="20"/>
      <c r="B31" s="479" t="s">
        <v>509</v>
      </c>
      <c r="C31" s="314"/>
      <c r="D31" s="315"/>
      <c r="E31" s="19"/>
      <c r="F31" s="19"/>
      <c r="G31" s="308"/>
      <c r="H31" s="308"/>
      <c r="I31" s="328">
        <f t="shared" si="8"/>
        <v>0</v>
      </c>
      <c r="J31" s="328">
        <f t="shared" ref="J31:J36" si="10">F31*H31/100</f>
        <v>0</v>
      </c>
      <c r="K31" s="309">
        <f t="shared" si="7"/>
        <v>0</v>
      </c>
      <c r="L31" s="320"/>
      <c r="M31" s="20"/>
    </row>
    <row r="32" spans="1:13" x14ac:dyDescent="0.2">
      <c r="A32" s="20"/>
      <c r="B32" s="479" t="s">
        <v>510</v>
      </c>
      <c r="C32" s="316"/>
      <c r="D32" s="317"/>
      <c r="E32" s="19"/>
      <c r="F32" s="19"/>
      <c r="G32" s="308"/>
      <c r="H32" s="308"/>
      <c r="I32" s="328">
        <f t="shared" si="8"/>
        <v>0</v>
      </c>
      <c r="J32" s="328">
        <f t="shared" si="10"/>
        <v>0</v>
      </c>
      <c r="K32" s="309">
        <f t="shared" si="7"/>
        <v>0</v>
      </c>
      <c r="L32" s="320"/>
      <c r="M32" s="20"/>
    </row>
    <row r="33" spans="1:13" x14ac:dyDescent="0.2">
      <c r="A33" s="20"/>
      <c r="B33" s="479" t="s">
        <v>511</v>
      </c>
      <c r="C33" s="316"/>
      <c r="D33" s="317"/>
      <c r="E33" s="19">
        <v>0</v>
      </c>
      <c r="F33" s="19">
        <v>0</v>
      </c>
      <c r="G33" s="308"/>
      <c r="H33" s="308"/>
      <c r="I33" s="328">
        <f t="shared" si="8"/>
        <v>0</v>
      </c>
      <c r="J33" s="328">
        <f t="shared" si="10"/>
        <v>0</v>
      </c>
      <c r="K33" s="309">
        <f t="shared" si="7"/>
        <v>0</v>
      </c>
      <c r="L33" s="320"/>
      <c r="M33" s="20"/>
    </row>
    <row r="34" spans="1:13" x14ac:dyDescent="0.2">
      <c r="A34" s="20"/>
      <c r="B34" s="477" t="s">
        <v>374</v>
      </c>
      <c r="C34" s="316"/>
      <c r="D34" s="317"/>
      <c r="E34" s="19"/>
      <c r="F34" s="19"/>
      <c r="G34" s="308"/>
      <c r="H34" s="308"/>
      <c r="I34" s="328">
        <f t="shared" si="8"/>
        <v>0</v>
      </c>
      <c r="J34" s="328">
        <f t="shared" si="10"/>
        <v>0</v>
      </c>
      <c r="K34" s="309">
        <f t="shared" si="7"/>
        <v>0</v>
      </c>
      <c r="L34" s="320"/>
      <c r="M34" s="20"/>
    </row>
    <row r="35" spans="1:13" x14ac:dyDescent="0.2">
      <c r="A35" s="20"/>
      <c r="B35" s="477" t="s">
        <v>377</v>
      </c>
      <c r="C35" s="316"/>
      <c r="D35" s="317"/>
      <c r="E35" s="19"/>
      <c r="F35" s="19"/>
      <c r="G35" s="308"/>
      <c r="H35" s="308"/>
      <c r="I35" s="328">
        <f t="shared" si="8"/>
        <v>0</v>
      </c>
      <c r="J35" s="328">
        <f t="shared" si="10"/>
        <v>0</v>
      </c>
      <c r="K35" s="309">
        <f t="shared" si="7"/>
        <v>0</v>
      </c>
      <c r="L35" s="320"/>
      <c r="M35" s="20"/>
    </row>
    <row r="36" spans="1:13" x14ac:dyDescent="0.2">
      <c r="A36" s="20"/>
      <c r="B36" s="477" t="s">
        <v>379</v>
      </c>
      <c r="C36" s="318"/>
      <c r="D36" s="319"/>
      <c r="E36" s="19"/>
      <c r="F36" s="19"/>
      <c r="G36" s="308"/>
      <c r="H36" s="308"/>
      <c r="I36" s="328">
        <f t="shared" si="8"/>
        <v>0</v>
      </c>
      <c r="J36" s="328">
        <f t="shared" si="10"/>
        <v>0</v>
      </c>
      <c r="K36" s="309">
        <f t="shared" si="7"/>
        <v>0</v>
      </c>
      <c r="L36" s="320"/>
      <c r="M36" s="20"/>
    </row>
    <row r="37" spans="1:13" ht="15" x14ac:dyDescent="0.25">
      <c r="A37" s="20"/>
      <c r="B37" s="476" t="s">
        <v>207</v>
      </c>
      <c r="C37" s="184"/>
      <c r="D37" s="184"/>
      <c r="E37" s="330"/>
      <c r="F37" s="330"/>
      <c r="G37" s="330"/>
      <c r="H37" s="330"/>
      <c r="I37" s="330"/>
      <c r="J37" s="325"/>
      <c r="K37" s="330"/>
      <c r="L37" s="320"/>
      <c r="M37" s="20"/>
    </row>
    <row r="38" spans="1:13" x14ac:dyDescent="0.2">
      <c r="A38" s="20"/>
      <c r="B38" s="479" t="s">
        <v>509</v>
      </c>
      <c r="C38" s="314"/>
      <c r="D38" s="315"/>
      <c r="E38" s="19"/>
      <c r="F38" s="19"/>
      <c r="G38" s="308"/>
      <c r="H38" s="308"/>
      <c r="I38" s="328">
        <f t="shared" si="8"/>
        <v>0</v>
      </c>
      <c r="J38" s="328">
        <f t="shared" ref="J38:J43" si="11">F38*H38/100</f>
        <v>0</v>
      </c>
      <c r="K38" s="309">
        <f t="shared" si="7"/>
        <v>0</v>
      </c>
      <c r="L38" s="320"/>
      <c r="M38" s="20"/>
    </row>
    <row r="39" spans="1:13" x14ac:dyDescent="0.2">
      <c r="A39" s="20"/>
      <c r="B39" s="479" t="s">
        <v>510</v>
      </c>
      <c r="C39" s="316"/>
      <c r="D39" s="317"/>
      <c r="E39" s="19"/>
      <c r="F39" s="19"/>
      <c r="G39" s="308"/>
      <c r="H39" s="308"/>
      <c r="I39" s="328">
        <f t="shared" si="8"/>
        <v>0</v>
      </c>
      <c r="J39" s="328">
        <f t="shared" si="11"/>
        <v>0</v>
      </c>
      <c r="K39" s="309">
        <f t="shared" si="7"/>
        <v>0</v>
      </c>
      <c r="L39" s="320"/>
      <c r="M39" s="20"/>
    </row>
    <row r="40" spans="1:13" x14ac:dyDescent="0.2">
      <c r="A40" s="20"/>
      <c r="B40" s="479" t="s">
        <v>511</v>
      </c>
      <c r="C40" s="316"/>
      <c r="D40" s="317"/>
      <c r="E40" s="19">
        <v>0</v>
      </c>
      <c r="F40" s="19">
        <v>0</v>
      </c>
      <c r="G40" s="308"/>
      <c r="H40" s="308"/>
      <c r="I40" s="328">
        <f t="shared" si="8"/>
        <v>0</v>
      </c>
      <c r="J40" s="328">
        <f t="shared" si="11"/>
        <v>0</v>
      </c>
      <c r="K40" s="309">
        <f t="shared" si="7"/>
        <v>0</v>
      </c>
      <c r="L40" s="320"/>
      <c r="M40" s="20"/>
    </row>
    <row r="41" spans="1:13" x14ac:dyDescent="0.2">
      <c r="A41" s="20"/>
      <c r="B41" s="477" t="s">
        <v>374</v>
      </c>
      <c r="C41" s="316"/>
      <c r="D41" s="317"/>
      <c r="E41" s="19"/>
      <c r="F41" s="19"/>
      <c r="G41" s="308"/>
      <c r="H41" s="308"/>
      <c r="I41" s="328">
        <f t="shared" si="8"/>
        <v>0</v>
      </c>
      <c r="J41" s="328">
        <f t="shared" si="11"/>
        <v>0</v>
      </c>
      <c r="K41" s="309">
        <f t="shared" si="7"/>
        <v>0</v>
      </c>
      <c r="L41" s="320"/>
      <c r="M41" s="20"/>
    </row>
    <row r="42" spans="1:13" x14ac:dyDescent="0.2">
      <c r="A42" s="20"/>
      <c r="B42" s="477" t="s">
        <v>377</v>
      </c>
      <c r="C42" s="316"/>
      <c r="D42" s="317"/>
      <c r="E42" s="19"/>
      <c r="F42" s="19"/>
      <c r="G42" s="308"/>
      <c r="H42" s="308"/>
      <c r="I42" s="328">
        <f t="shared" si="8"/>
        <v>0</v>
      </c>
      <c r="J42" s="328">
        <f t="shared" si="11"/>
        <v>0</v>
      </c>
      <c r="K42" s="309">
        <f t="shared" si="7"/>
        <v>0</v>
      </c>
      <c r="L42" s="320"/>
      <c r="M42" s="20"/>
    </row>
    <row r="43" spans="1:13" x14ac:dyDescent="0.2">
      <c r="A43" s="20"/>
      <c r="B43" s="477" t="s">
        <v>379</v>
      </c>
      <c r="C43" s="318"/>
      <c r="D43" s="319"/>
      <c r="E43" s="19"/>
      <c r="F43" s="19"/>
      <c r="G43" s="308"/>
      <c r="H43" s="308"/>
      <c r="I43" s="328">
        <f t="shared" si="8"/>
        <v>0</v>
      </c>
      <c r="J43" s="328">
        <f t="shared" si="11"/>
        <v>0</v>
      </c>
      <c r="K43" s="309">
        <f t="shared" si="7"/>
        <v>0</v>
      </c>
      <c r="L43" s="320"/>
      <c r="M43" s="20"/>
    </row>
    <row r="44" spans="1:13" ht="15" x14ac:dyDescent="0.25">
      <c r="A44" s="20"/>
      <c r="B44" s="476" t="s">
        <v>210</v>
      </c>
      <c r="C44" s="184"/>
      <c r="D44" s="184"/>
      <c r="E44" s="330"/>
      <c r="F44" s="330"/>
      <c r="G44" s="330"/>
      <c r="H44" s="330"/>
      <c r="I44" s="330"/>
      <c r="J44" s="325"/>
      <c r="K44" s="330"/>
      <c r="L44" s="320"/>
      <c r="M44" s="20"/>
    </row>
    <row r="45" spans="1:13" x14ac:dyDescent="0.2">
      <c r="A45" s="20"/>
      <c r="B45" s="479" t="s">
        <v>509</v>
      </c>
      <c r="C45" s="314"/>
      <c r="D45" s="315"/>
      <c r="E45" s="19"/>
      <c r="F45" s="19"/>
      <c r="G45" s="308"/>
      <c r="H45" s="308"/>
      <c r="I45" s="328">
        <f t="shared" si="8"/>
        <v>0</v>
      </c>
      <c r="J45" s="328">
        <f t="shared" ref="J45:J50" si="12">F45*H45/100</f>
        <v>0</v>
      </c>
      <c r="K45" s="309">
        <f t="shared" si="7"/>
        <v>0</v>
      </c>
      <c r="L45" s="320"/>
      <c r="M45" s="20"/>
    </row>
    <row r="46" spans="1:13" x14ac:dyDescent="0.2">
      <c r="A46" s="20"/>
      <c r="B46" s="479" t="s">
        <v>510</v>
      </c>
      <c r="C46" s="316"/>
      <c r="D46" s="317"/>
      <c r="E46" s="19"/>
      <c r="F46" s="19"/>
      <c r="G46" s="308"/>
      <c r="H46" s="308"/>
      <c r="I46" s="328">
        <f t="shared" si="8"/>
        <v>0</v>
      </c>
      <c r="J46" s="328">
        <f t="shared" si="12"/>
        <v>0</v>
      </c>
      <c r="K46" s="309">
        <f t="shared" si="7"/>
        <v>0</v>
      </c>
      <c r="L46" s="320"/>
      <c r="M46" s="20"/>
    </row>
    <row r="47" spans="1:13" x14ac:dyDescent="0.2">
      <c r="A47" s="20"/>
      <c r="B47" s="479" t="s">
        <v>511</v>
      </c>
      <c r="C47" s="316"/>
      <c r="D47" s="317"/>
      <c r="E47" s="19">
        <v>0</v>
      </c>
      <c r="F47" s="19">
        <v>0</v>
      </c>
      <c r="G47" s="308"/>
      <c r="H47" s="308"/>
      <c r="I47" s="328">
        <f t="shared" si="8"/>
        <v>0</v>
      </c>
      <c r="J47" s="328">
        <f t="shared" si="12"/>
        <v>0</v>
      </c>
      <c r="K47" s="309">
        <f t="shared" si="7"/>
        <v>0</v>
      </c>
      <c r="L47" s="320"/>
      <c r="M47" s="20"/>
    </row>
    <row r="48" spans="1:13" x14ac:dyDescent="0.2">
      <c r="A48" s="20"/>
      <c r="B48" s="477" t="s">
        <v>374</v>
      </c>
      <c r="C48" s="316"/>
      <c r="D48" s="317"/>
      <c r="E48" s="19"/>
      <c r="F48" s="19"/>
      <c r="G48" s="308"/>
      <c r="H48" s="308"/>
      <c r="I48" s="328">
        <f t="shared" si="8"/>
        <v>0</v>
      </c>
      <c r="J48" s="328">
        <f t="shared" si="12"/>
        <v>0</v>
      </c>
      <c r="K48" s="309">
        <f t="shared" si="7"/>
        <v>0</v>
      </c>
      <c r="L48" s="320"/>
      <c r="M48" s="20"/>
    </row>
    <row r="49" spans="1:13" x14ac:dyDescent="0.2">
      <c r="A49" s="20"/>
      <c r="B49" s="477" t="s">
        <v>377</v>
      </c>
      <c r="C49" s="316"/>
      <c r="D49" s="317"/>
      <c r="E49" s="19"/>
      <c r="F49" s="19"/>
      <c r="G49" s="308"/>
      <c r="H49" s="308"/>
      <c r="I49" s="328">
        <f t="shared" si="8"/>
        <v>0</v>
      </c>
      <c r="J49" s="328">
        <f t="shared" si="12"/>
        <v>0</v>
      </c>
      <c r="K49" s="309">
        <f t="shared" si="7"/>
        <v>0</v>
      </c>
      <c r="L49" s="320"/>
      <c r="M49" s="20"/>
    </row>
    <row r="50" spans="1:13" x14ac:dyDescent="0.2">
      <c r="A50" s="20"/>
      <c r="B50" s="477" t="s">
        <v>379</v>
      </c>
      <c r="C50" s="318"/>
      <c r="D50" s="319"/>
      <c r="E50" s="19"/>
      <c r="F50" s="19"/>
      <c r="G50" s="308"/>
      <c r="H50" s="308"/>
      <c r="I50" s="328">
        <f t="shared" si="8"/>
        <v>0</v>
      </c>
      <c r="J50" s="328">
        <f t="shared" si="12"/>
        <v>0</v>
      </c>
      <c r="K50" s="309">
        <f t="shared" si="7"/>
        <v>0</v>
      </c>
      <c r="L50" s="320"/>
      <c r="M50" s="20"/>
    </row>
    <row r="51" spans="1:13" ht="15" x14ac:dyDescent="0.25">
      <c r="A51" s="20"/>
      <c r="B51" s="476" t="s">
        <v>208</v>
      </c>
      <c r="C51" s="184"/>
      <c r="D51" s="184"/>
      <c r="E51" s="330"/>
      <c r="F51" s="330"/>
      <c r="G51" s="330"/>
      <c r="H51" s="330"/>
      <c r="I51" s="330"/>
      <c r="J51" s="325"/>
      <c r="K51" s="330"/>
      <c r="L51" s="320"/>
      <c r="M51" s="20"/>
    </row>
    <row r="52" spans="1:13" x14ac:dyDescent="0.2">
      <c r="A52" s="20"/>
      <c r="B52" s="479" t="s">
        <v>509</v>
      </c>
      <c r="C52" s="314"/>
      <c r="D52" s="315"/>
      <c r="E52" s="19"/>
      <c r="F52" s="19"/>
      <c r="G52" s="308"/>
      <c r="H52" s="308"/>
      <c r="I52" s="328">
        <f t="shared" si="8"/>
        <v>0</v>
      </c>
      <c r="J52" s="328">
        <f>F52*H52/100</f>
        <v>0</v>
      </c>
      <c r="K52" s="309">
        <f t="shared" si="7"/>
        <v>0</v>
      </c>
      <c r="L52" s="320"/>
      <c r="M52" s="20"/>
    </row>
    <row r="53" spans="1:13" x14ac:dyDescent="0.2">
      <c r="A53" s="20"/>
      <c r="B53" s="479" t="s">
        <v>510</v>
      </c>
      <c r="C53" s="316"/>
      <c r="D53" s="317"/>
      <c r="E53" s="19"/>
      <c r="F53" s="19"/>
      <c r="G53" s="308"/>
      <c r="H53" s="308"/>
      <c r="I53" s="328">
        <f t="shared" si="8"/>
        <v>0</v>
      </c>
      <c r="J53" s="328">
        <f>F53*H53/100</f>
        <v>0</v>
      </c>
      <c r="K53" s="309">
        <f t="shared" si="7"/>
        <v>0</v>
      </c>
      <c r="L53" s="320"/>
      <c r="M53" s="20"/>
    </row>
    <row r="54" spans="1:13" x14ac:dyDescent="0.2">
      <c r="A54" s="20"/>
      <c r="B54" s="479" t="s">
        <v>511</v>
      </c>
      <c r="C54" s="316"/>
      <c r="D54" s="317"/>
      <c r="E54" s="19">
        <v>0</v>
      </c>
      <c r="F54" s="19">
        <v>0</v>
      </c>
      <c r="G54" s="308"/>
      <c r="H54" s="308"/>
      <c r="I54" s="328">
        <f t="shared" si="8"/>
        <v>0</v>
      </c>
      <c r="J54" s="328">
        <f>F54*H54/100</f>
        <v>0</v>
      </c>
      <c r="K54" s="309">
        <f t="shared" si="7"/>
        <v>0</v>
      </c>
      <c r="L54" s="320"/>
      <c r="M54" s="20"/>
    </row>
    <row r="55" spans="1:13" x14ac:dyDescent="0.2">
      <c r="A55" s="20"/>
      <c r="B55" s="477" t="s">
        <v>374</v>
      </c>
      <c r="C55" s="316"/>
      <c r="D55" s="317"/>
      <c r="E55" s="19"/>
      <c r="F55" s="19"/>
      <c r="G55" s="308"/>
      <c r="H55" s="308"/>
      <c r="I55" s="328">
        <f t="shared" si="8"/>
        <v>0</v>
      </c>
      <c r="J55" s="328">
        <f>F55*H55/100</f>
        <v>0</v>
      </c>
      <c r="K55" s="309">
        <f t="shared" si="7"/>
        <v>0</v>
      </c>
      <c r="L55" s="320"/>
      <c r="M55" s="20"/>
    </row>
    <row r="56" spans="1:13" x14ac:dyDescent="0.2">
      <c r="A56" s="20"/>
      <c r="B56" s="477" t="s">
        <v>377</v>
      </c>
      <c r="C56" s="318"/>
      <c r="D56" s="319"/>
      <c r="E56" s="19"/>
      <c r="F56" s="19"/>
      <c r="G56" s="308"/>
      <c r="H56" s="308"/>
      <c r="I56" s="328">
        <f t="shared" si="8"/>
        <v>0</v>
      </c>
      <c r="J56" s="328">
        <f>F56*H56/100</f>
        <v>0</v>
      </c>
      <c r="K56" s="309">
        <f>SUM(I56:J56)</f>
        <v>0</v>
      </c>
      <c r="L56" s="320"/>
      <c r="M56" s="20"/>
    </row>
    <row r="57" spans="1:13" ht="15" x14ac:dyDescent="0.25">
      <c r="A57" s="20"/>
      <c r="B57" s="481" t="s">
        <v>178</v>
      </c>
      <c r="C57" s="482"/>
      <c r="D57" s="482"/>
      <c r="E57" s="482"/>
      <c r="F57" s="482"/>
      <c r="G57" s="483"/>
      <c r="H57" s="484"/>
      <c r="I57" s="485"/>
      <c r="J57" s="486"/>
      <c r="K57" s="487">
        <f>SUM(K15:K56)</f>
        <v>0</v>
      </c>
      <c r="L57" s="320"/>
      <c r="M57" s="20"/>
    </row>
    <row r="58" spans="1:13" x14ac:dyDescent="0.2">
      <c r="A58" s="20"/>
      <c r="B58" s="20"/>
      <c r="C58" s="20"/>
      <c r="D58" s="20"/>
      <c r="E58" s="20"/>
      <c r="F58" s="20"/>
      <c r="G58" s="20"/>
      <c r="H58" s="20"/>
      <c r="I58" s="20"/>
      <c r="J58" s="20"/>
      <c r="K58" s="20"/>
      <c r="L58" s="320"/>
      <c r="M58" s="20"/>
    </row>
    <row r="59" spans="1:13" ht="48" customHeight="1" x14ac:dyDescent="0.2">
      <c r="A59" s="20"/>
      <c r="B59" s="488" t="str">
        <f>"Gebuchter Jahresaufwand für vermiedene Netzentgelte gemäß handelsrechtlichem Jahresabschluss " &amp; 'A. Allgemeine Informationen'!$C$14-2</f>
        <v>Gebuchter Jahresaufwand für vermiedene Netzentgelte gemäß handelsrechtlichem Jahresabschluss 2016</v>
      </c>
      <c r="C59" s="489"/>
      <c r="D59" s="20"/>
      <c r="E59" s="20"/>
      <c r="F59" s="20"/>
      <c r="G59" s="20"/>
      <c r="H59" s="20"/>
      <c r="I59" s="20"/>
      <c r="J59" s="20"/>
      <c r="K59" s="20"/>
      <c r="L59" s="20"/>
      <c r="M59" s="20"/>
    </row>
    <row r="60" spans="1:13" x14ac:dyDescent="0.2">
      <c r="A60" s="20"/>
      <c r="B60" s="20"/>
      <c r="C60" s="20"/>
      <c r="D60" s="20"/>
      <c r="E60" s="20"/>
      <c r="F60" s="20"/>
      <c r="G60" s="20"/>
      <c r="H60" s="20"/>
      <c r="I60" s="20"/>
      <c r="J60" s="20"/>
      <c r="K60" s="20"/>
      <c r="L60" s="20"/>
      <c r="M60" s="20"/>
    </row>
  </sheetData>
  <sheetProtection password="A793" sheet="1" objects="1" scenarios="1"/>
  <dataConsolidate/>
  <phoneticPr fontId="7" type="noConversion"/>
  <dataValidations count="1">
    <dataValidation type="decimal" operator="greaterThanOrEqual" allowBlank="1" showInputMessage="1" showErrorMessage="1" error="Bitte eine Dezimalzahl größer oder gleich Null eintragen!" sqref="C5:F11 H14 H5:K11 G15:H57 K16:K56 E16:F56 I16:J57">
      <formula1>0</formula1>
    </dataValidation>
  </dataValidations>
  <pageMargins left="0.78740157499999996" right="0.78740157499999996" top="0.984251969" bottom="0.984251969" header="0.4921259845" footer="0.4921259845"/>
  <pageSetup paperSize="9" scale="44" orientation="landscape" r:id="rId1"/>
  <headerFooter alignWithMargins="0">
    <oddFooter>&amp;R&amp;12Seite &amp;P von &amp;N</oddFooter>
  </headerFooter>
  <ignoredErrors>
    <ignoredError sqref="J6:K6 K5 J7:K11 C5 C6:C11" unlockedFormula="1"/>
    <ignoredError sqref="F11:G11 G5:G10" emptyCellReference="1"/>
    <ignoredError sqref="D6:E11 F5:F10" unlockedFormula="1"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9">
    <tabColor rgb="FFFFFF99"/>
  </sheetPr>
  <dimension ref="A1:L160"/>
  <sheetViews>
    <sheetView showGridLines="0" workbookViewId="0">
      <pane ySplit="10" topLeftCell="A44" activePane="bottomLeft" state="frozen"/>
      <selection pane="bottomLeft" activeCell="F10" sqref="F10"/>
    </sheetView>
  </sheetViews>
  <sheetFormatPr baseColWidth="10" defaultRowHeight="11.25" x14ac:dyDescent="0.2"/>
  <cols>
    <col min="1" max="1" width="3.125" style="347" customWidth="1"/>
    <col min="2" max="2" width="35.625" style="347" customWidth="1"/>
    <col min="3" max="3" width="15.625" style="347" customWidth="1"/>
    <col min="4" max="4" width="15.625" style="354" customWidth="1"/>
    <col min="5" max="5" width="15.625" style="347" customWidth="1"/>
    <col min="6" max="6" width="26.5" style="347" customWidth="1"/>
    <col min="7" max="7" width="21.25" style="347" customWidth="1"/>
    <col min="8" max="11" width="15.625" style="347" customWidth="1"/>
    <col min="12" max="12" width="35.625" style="347" customWidth="1"/>
    <col min="13" max="251" width="11" style="347"/>
    <col min="252" max="252" width="22.5" style="347" customWidth="1"/>
    <col min="253" max="253" width="26.875" style="347" customWidth="1"/>
    <col min="254" max="254" width="14.875" style="347" customWidth="1"/>
    <col min="255" max="258" width="13.75" style="347" customWidth="1"/>
    <col min="259" max="267" width="12.5" style="347" customWidth="1"/>
    <col min="268" max="268" width="26.875" style="347" customWidth="1"/>
    <col min="269" max="507" width="11" style="347"/>
    <col min="508" max="508" width="22.5" style="347" customWidth="1"/>
    <col min="509" max="509" width="26.875" style="347" customWidth="1"/>
    <col min="510" max="510" width="14.875" style="347" customWidth="1"/>
    <col min="511" max="514" width="13.75" style="347" customWidth="1"/>
    <col min="515" max="523" width="12.5" style="347" customWidth="1"/>
    <col min="524" max="524" width="26.875" style="347" customWidth="1"/>
    <col min="525" max="763" width="11" style="347"/>
    <col min="764" max="764" width="22.5" style="347" customWidth="1"/>
    <col min="765" max="765" width="26.875" style="347" customWidth="1"/>
    <col min="766" max="766" width="14.875" style="347" customWidth="1"/>
    <col min="767" max="770" width="13.75" style="347" customWidth="1"/>
    <col min="771" max="779" width="12.5" style="347" customWidth="1"/>
    <col min="780" max="780" width="26.875" style="347" customWidth="1"/>
    <col min="781" max="1019" width="11" style="347"/>
    <col min="1020" max="1020" width="22.5" style="347" customWidth="1"/>
    <col min="1021" max="1021" width="26.875" style="347" customWidth="1"/>
    <col min="1022" max="1022" width="14.875" style="347" customWidth="1"/>
    <col min="1023" max="1026" width="13.75" style="347" customWidth="1"/>
    <col min="1027" max="1035" width="12.5" style="347" customWidth="1"/>
    <col min="1036" max="1036" width="26.875" style="347" customWidth="1"/>
    <col min="1037" max="1275" width="11" style="347"/>
    <col min="1276" max="1276" width="22.5" style="347" customWidth="1"/>
    <col min="1277" max="1277" width="26.875" style="347" customWidth="1"/>
    <col min="1278" max="1278" width="14.875" style="347" customWidth="1"/>
    <col min="1279" max="1282" width="13.75" style="347" customWidth="1"/>
    <col min="1283" max="1291" width="12.5" style="347" customWidth="1"/>
    <col min="1292" max="1292" width="26.875" style="347" customWidth="1"/>
    <col min="1293" max="1531" width="11" style="347"/>
    <col min="1532" max="1532" width="22.5" style="347" customWidth="1"/>
    <col min="1533" max="1533" width="26.875" style="347" customWidth="1"/>
    <col min="1534" max="1534" width="14.875" style="347" customWidth="1"/>
    <col min="1535" max="1538" width="13.75" style="347" customWidth="1"/>
    <col min="1539" max="1547" width="12.5" style="347" customWidth="1"/>
    <col min="1548" max="1548" width="26.875" style="347" customWidth="1"/>
    <col min="1549" max="1787" width="11" style="347"/>
    <col min="1788" max="1788" width="22.5" style="347" customWidth="1"/>
    <col min="1789" max="1789" width="26.875" style="347" customWidth="1"/>
    <col min="1790" max="1790" width="14.875" style="347" customWidth="1"/>
    <col min="1791" max="1794" width="13.75" style="347" customWidth="1"/>
    <col min="1795" max="1803" width="12.5" style="347" customWidth="1"/>
    <col min="1804" max="1804" width="26.875" style="347" customWidth="1"/>
    <col min="1805" max="2043" width="11" style="347"/>
    <col min="2044" max="2044" width="22.5" style="347" customWidth="1"/>
    <col min="2045" max="2045" width="26.875" style="347" customWidth="1"/>
    <col min="2046" max="2046" width="14.875" style="347" customWidth="1"/>
    <col min="2047" max="2050" width="13.75" style="347" customWidth="1"/>
    <col min="2051" max="2059" width="12.5" style="347" customWidth="1"/>
    <col min="2060" max="2060" width="26.875" style="347" customWidth="1"/>
    <col min="2061" max="2299" width="11" style="347"/>
    <col min="2300" max="2300" width="22.5" style="347" customWidth="1"/>
    <col min="2301" max="2301" width="26.875" style="347" customWidth="1"/>
    <col min="2302" max="2302" width="14.875" style="347" customWidth="1"/>
    <col min="2303" max="2306" width="13.75" style="347" customWidth="1"/>
    <col min="2307" max="2315" width="12.5" style="347" customWidth="1"/>
    <col min="2316" max="2316" width="26.875" style="347" customWidth="1"/>
    <col min="2317" max="2555" width="11" style="347"/>
    <col min="2556" max="2556" width="22.5" style="347" customWidth="1"/>
    <col min="2557" max="2557" width="26.875" style="347" customWidth="1"/>
    <col min="2558" max="2558" width="14.875" style="347" customWidth="1"/>
    <col min="2559" max="2562" width="13.75" style="347" customWidth="1"/>
    <col min="2563" max="2571" width="12.5" style="347" customWidth="1"/>
    <col min="2572" max="2572" width="26.875" style="347" customWidth="1"/>
    <col min="2573" max="2811" width="11" style="347"/>
    <col min="2812" max="2812" width="22.5" style="347" customWidth="1"/>
    <col min="2813" max="2813" width="26.875" style="347" customWidth="1"/>
    <col min="2814" max="2814" width="14.875" style="347" customWidth="1"/>
    <col min="2815" max="2818" width="13.75" style="347" customWidth="1"/>
    <col min="2819" max="2827" width="12.5" style="347" customWidth="1"/>
    <col min="2828" max="2828" width="26.875" style="347" customWidth="1"/>
    <col min="2829" max="3067" width="11" style="347"/>
    <col min="3068" max="3068" width="22.5" style="347" customWidth="1"/>
    <col min="3069" max="3069" width="26.875" style="347" customWidth="1"/>
    <col min="3070" max="3070" width="14.875" style="347" customWidth="1"/>
    <col min="3071" max="3074" width="13.75" style="347" customWidth="1"/>
    <col min="3075" max="3083" width="12.5" style="347" customWidth="1"/>
    <col min="3084" max="3084" width="26.875" style="347" customWidth="1"/>
    <col min="3085" max="3323" width="11" style="347"/>
    <col min="3324" max="3324" width="22.5" style="347" customWidth="1"/>
    <col min="3325" max="3325" width="26.875" style="347" customWidth="1"/>
    <col min="3326" max="3326" width="14.875" style="347" customWidth="1"/>
    <col min="3327" max="3330" width="13.75" style="347" customWidth="1"/>
    <col min="3331" max="3339" width="12.5" style="347" customWidth="1"/>
    <col min="3340" max="3340" width="26.875" style="347" customWidth="1"/>
    <col min="3341" max="3579" width="11" style="347"/>
    <col min="3580" max="3580" width="22.5" style="347" customWidth="1"/>
    <col min="3581" max="3581" width="26.875" style="347" customWidth="1"/>
    <col min="3582" max="3582" width="14.875" style="347" customWidth="1"/>
    <col min="3583" max="3586" width="13.75" style="347" customWidth="1"/>
    <col min="3587" max="3595" width="12.5" style="347" customWidth="1"/>
    <col min="3596" max="3596" width="26.875" style="347" customWidth="1"/>
    <col min="3597" max="3835" width="11" style="347"/>
    <col min="3836" max="3836" width="22.5" style="347" customWidth="1"/>
    <col min="3837" max="3837" width="26.875" style="347" customWidth="1"/>
    <col min="3838" max="3838" width="14.875" style="347" customWidth="1"/>
    <col min="3839" max="3842" width="13.75" style="347" customWidth="1"/>
    <col min="3843" max="3851" width="12.5" style="347" customWidth="1"/>
    <col min="3852" max="3852" width="26.875" style="347" customWidth="1"/>
    <col min="3853" max="4091" width="11" style="347"/>
    <col min="4092" max="4092" width="22.5" style="347" customWidth="1"/>
    <col min="4093" max="4093" width="26.875" style="347" customWidth="1"/>
    <col min="4094" max="4094" width="14.875" style="347" customWidth="1"/>
    <col min="4095" max="4098" width="13.75" style="347" customWidth="1"/>
    <col min="4099" max="4107" width="12.5" style="347" customWidth="1"/>
    <col min="4108" max="4108" width="26.875" style="347" customWidth="1"/>
    <col min="4109" max="4347" width="11" style="347"/>
    <col min="4348" max="4348" width="22.5" style="347" customWidth="1"/>
    <col min="4349" max="4349" width="26.875" style="347" customWidth="1"/>
    <col min="4350" max="4350" width="14.875" style="347" customWidth="1"/>
    <col min="4351" max="4354" width="13.75" style="347" customWidth="1"/>
    <col min="4355" max="4363" width="12.5" style="347" customWidth="1"/>
    <col min="4364" max="4364" width="26.875" style="347" customWidth="1"/>
    <col min="4365" max="4603" width="11" style="347"/>
    <col min="4604" max="4604" width="22.5" style="347" customWidth="1"/>
    <col min="4605" max="4605" width="26.875" style="347" customWidth="1"/>
    <col min="4606" max="4606" width="14.875" style="347" customWidth="1"/>
    <col min="4607" max="4610" width="13.75" style="347" customWidth="1"/>
    <col min="4611" max="4619" width="12.5" style="347" customWidth="1"/>
    <col min="4620" max="4620" width="26.875" style="347" customWidth="1"/>
    <col min="4621" max="4859" width="11" style="347"/>
    <col min="4860" max="4860" width="22.5" style="347" customWidth="1"/>
    <col min="4861" max="4861" width="26.875" style="347" customWidth="1"/>
    <col min="4862" max="4862" width="14.875" style="347" customWidth="1"/>
    <col min="4863" max="4866" width="13.75" style="347" customWidth="1"/>
    <col min="4867" max="4875" width="12.5" style="347" customWidth="1"/>
    <col min="4876" max="4876" width="26.875" style="347" customWidth="1"/>
    <col min="4877" max="5115" width="11" style="347"/>
    <col min="5116" max="5116" width="22.5" style="347" customWidth="1"/>
    <col min="5117" max="5117" width="26.875" style="347" customWidth="1"/>
    <col min="5118" max="5118" width="14.875" style="347" customWidth="1"/>
    <col min="5119" max="5122" width="13.75" style="347" customWidth="1"/>
    <col min="5123" max="5131" width="12.5" style="347" customWidth="1"/>
    <col min="5132" max="5132" width="26.875" style="347" customWidth="1"/>
    <col min="5133" max="5371" width="11" style="347"/>
    <col min="5372" max="5372" width="22.5" style="347" customWidth="1"/>
    <col min="5373" max="5373" width="26.875" style="347" customWidth="1"/>
    <col min="5374" max="5374" width="14.875" style="347" customWidth="1"/>
    <col min="5375" max="5378" width="13.75" style="347" customWidth="1"/>
    <col min="5379" max="5387" width="12.5" style="347" customWidth="1"/>
    <col min="5388" max="5388" width="26.875" style="347" customWidth="1"/>
    <col min="5389" max="5627" width="11" style="347"/>
    <col min="5628" max="5628" width="22.5" style="347" customWidth="1"/>
    <col min="5629" max="5629" width="26.875" style="347" customWidth="1"/>
    <col min="5630" max="5630" width="14.875" style="347" customWidth="1"/>
    <col min="5631" max="5634" width="13.75" style="347" customWidth="1"/>
    <col min="5635" max="5643" width="12.5" style="347" customWidth="1"/>
    <col min="5644" max="5644" width="26.875" style="347" customWidth="1"/>
    <col min="5645" max="5883" width="11" style="347"/>
    <col min="5884" max="5884" width="22.5" style="347" customWidth="1"/>
    <col min="5885" max="5885" width="26.875" style="347" customWidth="1"/>
    <col min="5886" max="5886" width="14.875" style="347" customWidth="1"/>
    <col min="5887" max="5890" width="13.75" style="347" customWidth="1"/>
    <col min="5891" max="5899" width="12.5" style="347" customWidth="1"/>
    <col min="5900" max="5900" width="26.875" style="347" customWidth="1"/>
    <col min="5901" max="6139" width="11" style="347"/>
    <col min="6140" max="6140" width="22.5" style="347" customWidth="1"/>
    <col min="6141" max="6141" width="26.875" style="347" customWidth="1"/>
    <col min="6142" max="6142" width="14.875" style="347" customWidth="1"/>
    <col min="6143" max="6146" width="13.75" style="347" customWidth="1"/>
    <col min="6147" max="6155" width="12.5" style="347" customWidth="1"/>
    <col min="6156" max="6156" width="26.875" style="347" customWidth="1"/>
    <col min="6157" max="6395" width="11" style="347"/>
    <col min="6396" max="6396" width="22.5" style="347" customWidth="1"/>
    <col min="6397" max="6397" width="26.875" style="347" customWidth="1"/>
    <col min="6398" max="6398" width="14.875" style="347" customWidth="1"/>
    <col min="6399" max="6402" width="13.75" style="347" customWidth="1"/>
    <col min="6403" max="6411" width="12.5" style="347" customWidth="1"/>
    <col min="6412" max="6412" width="26.875" style="347" customWidth="1"/>
    <col min="6413" max="6651" width="11" style="347"/>
    <col min="6652" max="6652" width="22.5" style="347" customWidth="1"/>
    <col min="6653" max="6653" width="26.875" style="347" customWidth="1"/>
    <col min="6654" max="6654" width="14.875" style="347" customWidth="1"/>
    <col min="6655" max="6658" width="13.75" style="347" customWidth="1"/>
    <col min="6659" max="6667" width="12.5" style="347" customWidth="1"/>
    <col min="6668" max="6668" width="26.875" style="347" customWidth="1"/>
    <col min="6669" max="6907" width="11" style="347"/>
    <col min="6908" max="6908" width="22.5" style="347" customWidth="1"/>
    <col min="6909" max="6909" width="26.875" style="347" customWidth="1"/>
    <col min="6910" max="6910" width="14.875" style="347" customWidth="1"/>
    <col min="6911" max="6914" width="13.75" style="347" customWidth="1"/>
    <col min="6915" max="6923" width="12.5" style="347" customWidth="1"/>
    <col min="6924" max="6924" width="26.875" style="347" customWidth="1"/>
    <col min="6925" max="7163" width="11" style="347"/>
    <col min="7164" max="7164" width="22.5" style="347" customWidth="1"/>
    <col min="7165" max="7165" width="26.875" style="347" customWidth="1"/>
    <col min="7166" max="7166" width="14.875" style="347" customWidth="1"/>
    <col min="7167" max="7170" width="13.75" style="347" customWidth="1"/>
    <col min="7171" max="7179" width="12.5" style="347" customWidth="1"/>
    <col min="7180" max="7180" width="26.875" style="347" customWidth="1"/>
    <col min="7181" max="7419" width="11" style="347"/>
    <col min="7420" max="7420" width="22.5" style="347" customWidth="1"/>
    <col min="7421" max="7421" width="26.875" style="347" customWidth="1"/>
    <col min="7422" max="7422" width="14.875" style="347" customWidth="1"/>
    <col min="7423" max="7426" width="13.75" style="347" customWidth="1"/>
    <col min="7427" max="7435" width="12.5" style="347" customWidth="1"/>
    <col min="7436" max="7436" width="26.875" style="347" customWidth="1"/>
    <col min="7437" max="7675" width="11" style="347"/>
    <col min="7676" max="7676" width="22.5" style="347" customWidth="1"/>
    <col min="7677" max="7677" width="26.875" style="347" customWidth="1"/>
    <col min="7678" max="7678" width="14.875" style="347" customWidth="1"/>
    <col min="7679" max="7682" width="13.75" style="347" customWidth="1"/>
    <col min="7683" max="7691" width="12.5" style="347" customWidth="1"/>
    <col min="7692" max="7692" width="26.875" style="347" customWidth="1"/>
    <col min="7693" max="7931" width="11" style="347"/>
    <col min="7932" max="7932" width="22.5" style="347" customWidth="1"/>
    <col min="7933" max="7933" width="26.875" style="347" customWidth="1"/>
    <col min="7934" max="7934" width="14.875" style="347" customWidth="1"/>
    <col min="7935" max="7938" width="13.75" style="347" customWidth="1"/>
    <col min="7939" max="7947" width="12.5" style="347" customWidth="1"/>
    <col min="7948" max="7948" width="26.875" style="347" customWidth="1"/>
    <col min="7949" max="8187" width="11" style="347"/>
    <col min="8188" max="8188" width="22.5" style="347" customWidth="1"/>
    <col min="8189" max="8189" width="26.875" style="347" customWidth="1"/>
    <col min="8190" max="8190" width="14.875" style="347" customWidth="1"/>
    <col min="8191" max="8194" width="13.75" style="347" customWidth="1"/>
    <col min="8195" max="8203" width="12.5" style="347" customWidth="1"/>
    <col min="8204" max="8204" width="26.875" style="347" customWidth="1"/>
    <col min="8205" max="8443" width="11" style="347"/>
    <col min="8444" max="8444" width="22.5" style="347" customWidth="1"/>
    <col min="8445" max="8445" width="26.875" style="347" customWidth="1"/>
    <col min="8446" max="8446" width="14.875" style="347" customWidth="1"/>
    <col min="8447" max="8450" width="13.75" style="347" customWidth="1"/>
    <col min="8451" max="8459" width="12.5" style="347" customWidth="1"/>
    <col min="8460" max="8460" width="26.875" style="347" customWidth="1"/>
    <col min="8461" max="8699" width="11" style="347"/>
    <col min="8700" max="8700" width="22.5" style="347" customWidth="1"/>
    <col min="8701" max="8701" width="26.875" style="347" customWidth="1"/>
    <col min="8702" max="8702" width="14.875" style="347" customWidth="1"/>
    <col min="8703" max="8706" width="13.75" style="347" customWidth="1"/>
    <col min="8707" max="8715" width="12.5" style="347" customWidth="1"/>
    <col min="8716" max="8716" width="26.875" style="347" customWidth="1"/>
    <col min="8717" max="8955" width="11" style="347"/>
    <col min="8956" max="8956" width="22.5" style="347" customWidth="1"/>
    <col min="8957" max="8957" width="26.875" style="347" customWidth="1"/>
    <col min="8958" max="8958" width="14.875" style="347" customWidth="1"/>
    <col min="8959" max="8962" width="13.75" style="347" customWidth="1"/>
    <col min="8963" max="8971" width="12.5" style="347" customWidth="1"/>
    <col min="8972" max="8972" width="26.875" style="347" customWidth="1"/>
    <col min="8973" max="9211" width="11" style="347"/>
    <col min="9212" max="9212" width="22.5" style="347" customWidth="1"/>
    <col min="9213" max="9213" width="26.875" style="347" customWidth="1"/>
    <col min="9214" max="9214" width="14.875" style="347" customWidth="1"/>
    <col min="9215" max="9218" width="13.75" style="347" customWidth="1"/>
    <col min="9219" max="9227" width="12.5" style="347" customWidth="1"/>
    <col min="9228" max="9228" width="26.875" style="347" customWidth="1"/>
    <col min="9229" max="9467" width="11" style="347"/>
    <col min="9468" max="9468" width="22.5" style="347" customWidth="1"/>
    <col min="9469" max="9469" width="26.875" style="347" customWidth="1"/>
    <col min="9470" max="9470" width="14.875" style="347" customWidth="1"/>
    <col min="9471" max="9474" width="13.75" style="347" customWidth="1"/>
    <col min="9475" max="9483" width="12.5" style="347" customWidth="1"/>
    <col min="9484" max="9484" width="26.875" style="347" customWidth="1"/>
    <col min="9485" max="9723" width="11" style="347"/>
    <col min="9724" max="9724" width="22.5" style="347" customWidth="1"/>
    <col min="9725" max="9725" width="26.875" style="347" customWidth="1"/>
    <col min="9726" max="9726" width="14.875" style="347" customWidth="1"/>
    <col min="9727" max="9730" width="13.75" style="347" customWidth="1"/>
    <col min="9731" max="9739" width="12.5" style="347" customWidth="1"/>
    <col min="9740" max="9740" width="26.875" style="347" customWidth="1"/>
    <col min="9741" max="9979" width="11" style="347"/>
    <col min="9980" max="9980" width="22.5" style="347" customWidth="1"/>
    <col min="9981" max="9981" width="26.875" style="347" customWidth="1"/>
    <col min="9982" max="9982" width="14.875" style="347" customWidth="1"/>
    <col min="9983" max="9986" width="13.75" style="347" customWidth="1"/>
    <col min="9987" max="9995" width="12.5" style="347" customWidth="1"/>
    <col min="9996" max="9996" width="26.875" style="347" customWidth="1"/>
    <col min="9997" max="10235" width="11" style="347"/>
    <col min="10236" max="10236" width="22.5" style="347" customWidth="1"/>
    <col min="10237" max="10237" width="26.875" style="347" customWidth="1"/>
    <col min="10238" max="10238" width="14.875" style="347" customWidth="1"/>
    <col min="10239" max="10242" width="13.75" style="347" customWidth="1"/>
    <col min="10243" max="10251" width="12.5" style="347" customWidth="1"/>
    <col min="10252" max="10252" width="26.875" style="347" customWidth="1"/>
    <col min="10253" max="10491" width="11" style="347"/>
    <col min="10492" max="10492" width="22.5" style="347" customWidth="1"/>
    <col min="10493" max="10493" width="26.875" style="347" customWidth="1"/>
    <col min="10494" max="10494" width="14.875" style="347" customWidth="1"/>
    <col min="10495" max="10498" width="13.75" style="347" customWidth="1"/>
    <col min="10499" max="10507" width="12.5" style="347" customWidth="1"/>
    <col min="10508" max="10508" width="26.875" style="347" customWidth="1"/>
    <col min="10509" max="10747" width="11" style="347"/>
    <col min="10748" max="10748" width="22.5" style="347" customWidth="1"/>
    <col min="10749" max="10749" width="26.875" style="347" customWidth="1"/>
    <col min="10750" max="10750" width="14.875" style="347" customWidth="1"/>
    <col min="10751" max="10754" width="13.75" style="347" customWidth="1"/>
    <col min="10755" max="10763" width="12.5" style="347" customWidth="1"/>
    <col min="10764" max="10764" width="26.875" style="347" customWidth="1"/>
    <col min="10765" max="11003" width="11" style="347"/>
    <col min="11004" max="11004" width="22.5" style="347" customWidth="1"/>
    <col min="11005" max="11005" width="26.875" style="347" customWidth="1"/>
    <col min="11006" max="11006" width="14.875" style="347" customWidth="1"/>
    <col min="11007" max="11010" width="13.75" style="347" customWidth="1"/>
    <col min="11011" max="11019" width="12.5" style="347" customWidth="1"/>
    <col min="11020" max="11020" width="26.875" style="347" customWidth="1"/>
    <col min="11021" max="11259" width="11" style="347"/>
    <col min="11260" max="11260" width="22.5" style="347" customWidth="1"/>
    <col min="11261" max="11261" width="26.875" style="347" customWidth="1"/>
    <col min="11262" max="11262" width="14.875" style="347" customWidth="1"/>
    <col min="11263" max="11266" width="13.75" style="347" customWidth="1"/>
    <col min="11267" max="11275" width="12.5" style="347" customWidth="1"/>
    <col min="11276" max="11276" width="26.875" style="347" customWidth="1"/>
    <col min="11277" max="11515" width="11" style="347"/>
    <col min="11516" max="11516" width="22.5" style="347" customWidth="1"/>
    <col min="11517" max="11517" width="26.875" style="347" customWidth="1"/>
    <col min="11518" max="11518" width="14.875" style="347" customWidth="1"/>
    <col min="11519" max="11522" width="13.75" style="347" customWidth="1"/>
    <col min="11523" max="11531" width="12.5" style="347" customWidth="1"/>
    <col min="11532" max="11532" width="26.875" style="347" customWidth="1"/>
    <col min="11533" max="11771" width="11" style="347"/>
    <col min="11772" max="11772" width="22.5" style="347" customWidth="1"/>
    <col min="11773" max="11773" width="26.875" style="347" customWidth="1"/>
    <col min="11774" max="11774" width="14.875" style="347" customWidth="1"/>
    <col min="11775" max="11778" width="13.75" style="347" customWidth="1"/>
    <col min="11779" max="11787" width="12.5" style="347" customWidth="1"/>
    <col min="11788" max="11788" width="26.875" style="347" customWidth="1"/>
    <col min="11789" max="12027" width="11" style="347"/>
    <col min="12028" max="12028" width="22.5" style="347" customWidth="1"/>
    <col min="12029" max="12029" width="26.875" style="347" customWidth="1"/>
    <col min="12030" max="12030" width="14.875" style="347" customWidth="1"/>
    <col min="12031" max="12034" width="13.75" style="347" customWidth="1"/>
    <col min="12035" max="12043" width="12.5" style="347" customWidth="1"/>
    <col min="12044" max="12044" width="26.875" style="347" customWidth="1"/>
    <col min="12045" max="12283" width="11" style="347"/>
    <col min="12284" max="12284" width="22.5" style="347" customWidth="1"/>
    <col min="12285" max="12285" width="26.875" style="347" customWidth="1"/>
    <col min="12286" max="12286" width="14.875" style="347" customWidth="1"/>
    <col min="12287" max="12290" width="13.75" style="347" customWidth="1"/>
    <col min="12291" max="12299" width="12.5" style="347" customWidth="1"/>
    <col min="12300" max="12300" width="26.875" style="347" customWidth="1"/>
    <col min="12301" max="12539" width="11" style="347"/>
    <col min="12540" max="12540" width="22.5" style="347" customWidth="1"/>
    <col min="12541" max="12541" width="26.875" style="347" customWidth="1"/>
    <col min="12542" max="12542" width="14.875" style="347" customWidth="1"/>
    <col min="12543" max="12546" width="13.75" style="347" customWidth="1"/>
    <col min="12547" max="12555" width="12.5" style="347" customWidth="1"/>
    <col min="12556" max="12556" width="26.875" style="347" customWidth="1"/>
    <col min="12557" max="12795" width="11" style="347"/>
    <col min="12796" max="12796" width="22.5" style="347" customWidth="1"/>
    <col min="12797" max="12797" width="26.875" style="347" customWidth="1"/>
    <col min="12798" max="12798" width="14.875" style="347" customWidth="1"/>
    <col min="12799" max="12802" width="13.75" style="347" customWidth="1"/>
    <col min="12803" max="12811" width="12.5" style="347" customWidth="1"/>
    <col min="12812" max="12812" width="26.875" style="347" customWidth="1"/>
    <col min="12813" max="13051" width="11" style="347"/>
    <col min="13052" max="13052" width="22.5" style="347" customWidth="1"/>
    <col min="13053" max="13053" width="26.875" style="347" customWidth="1"/>
    <col min="13054" max="13054" width="14.875" style="347" customWidth="1"/>
    <col min="13055" max="13058" width="13.75" style="347" customWidth="1"/>
    <col min="13059" max="13067" width="12.5" style="347" customWidth="1"/>
    <col min="13068" max="13068" width="26.875" style="347" customWidth="1"/>
    <col min="13069" max="13307" width="11" style="347"/>
    <col min="13308" max="13308" width="22.5" style="347" customWidth="1"/>
    <col min="13309" max="13309" width="26.875" style="347" customWidth="1"/>
    <col min="13310" max="13310" width="14.875" style="347" customWidth="1"/>
    <col min="13311" max="13314" width="13.75" style="347" customWidth="1"/>
    <col min="13315" max="13323" width="12.5" style="347" customWidth="1"/>
    <col min="13324" max="13324" width="26.875" style="347" customWidth="1"/>
    <col min="13325" max="13563" width="11" style="347"/>
    <col min="13564" max="13564" width="22.5" style="347" customWidth="1"/>
    <col min="13565" max="13565" width="26.875" style="347" customWidth="1"/>
    <col min="13566" max="13566" width="14.875" style="347" customWidth="1"/>
    <col min="13567" max="13570" width="13.75" style="347" customWidth="1"/>
    <col min="13571" max="13579" width="12.5" style="347" customWidth="1"/>
    <col min="13580" max="13580" width="26.875" style="347" customWidth="1"/>
    <col min="13581" max="13819" width="11" style="347"/>
    <col min="13820" max="13820" width="22.5" style="347" customWidth="1"/>
    <col min="13821" max="13821" width="26.875" style="347" customWidth="1"/>
    <col min="13822" max="13822" width="14.875" style="347" customWidth="1"/>
    <col min="13823" max="13826" width="13.75" style="347" customWidth="1"/>
    <col min="13827" max="13835" width="12.5" style="347" customWidth="1"/>
    <col min="13836" max="13836" width="26.875" style="347" customWidth="1"/>
    <col min="13837" max="14075" width="11" style="347"/>
    <col min="14076" max="14076" width="22.5" style="347" customWidth="1"/>
    <col min="14077" max="14077" width="26.875" style="347" customWidth="1"/>
    <col min="14078" max="14078" width="14.875" style="347" customWidth="1"/>
    <col min="14079" max="14082" width="13.75" style="347" customWidth="1"/>
    <col min="14083" max="14091" width="12.5" style="347" customWidth="1"/>
    <col min="14092" max="14092" width="26.875" style="347" customWidth="1"/>
    <col min="14093" max="14331" width="11" style="347"/>
    <col min="14332" max="14332" width="22.5" style="347" customWidth="1"/>
    <col min="14333" max="14333" width="26.875" style="347" customWidth="1"/>
    <col min="14334" max="14334" width="14.875" style="347" customWidth="1"/>
    <col min="14335" max="14338" width="13.75" style="347" customWidth="1"/>
    <col min="14339" max="14347" width="12.5" style="347" customWidth="1"/>
    <col min="14348" max="14348" width="26.875" style="347" customWidth="1"/>
    <col min="14349" max="14587" width="11" style="347"/>
    <col min="14588" max="14588" width="22.5" style="347" customWidth="1"/>
    <col min="14589" max="14589" width="26.875" style="347" customWidth="1"/>
    <col min="14590" max="14590" width="14.875" style="347" customWidth="1"/>
    <col min="14591" max="14594" width="13.75" style="347" customWidth="1"/>
    <col min="14595" max="14603" width="12.5" style="347" customWidth="1"/>
    <col min="14604" max="14604" width="26.875" style="347" customWidth="1"/>
    <col min="14605" max="14843" width="11" style="347"/>
    <col min="14844" max="14844" width="22.5" style="347" customWidth="1"/>
    <col min="14845" max="14845" width="26.875" style="347" customWidth="1"/>
    <col min="14846" max="14846" width="14.875" style="347" customWidth="1"/>
    <col min="14847" max="14850" width="13.75" style="347" customWidth="1"/>
    <col min="14851" max="14859" width="12.5" style="347" customWidth="1"/>
    <col min="14860" max="14860" width="26.875" style="347" customWidth="1"/>
    <col min="14861" max="15099" width="11" style="347"/>
    <col min="15100" max="15100" width="22.5" style="347" customWidth="1"/>
    <col min="15101" max="15101" width="26.875" style="347" customWidth="1"/>
    <col min="15102" max="15102" width="14.875" style="347" customWidth="1"/>
    <col min="15103" max="15106" width="13.75" style="347" customWidth="1"/>
    <col min="15107" max="15115" width="12.5" style="347" customWidth="1"/>
    <col min="15116" max="15116" width="26.875" style="347" customWidth="1"/>
    <col min="15117" max="15355" width="11" style="347"/>
    <col min="15356" max="15356" width="22.5" style="347" customWidth="1"/>
    <col min="15357" max="15357" width="26.875" style="347" customWidth="1"/>
    <col min="15358" max="15358" width="14.875" style="347" customWidth="1"/>
    <col min="15359" max="15362" width="13.75" style="347" customWidth="1"/>
    <col min="15363" max="15371" width="12.5" style="347" customWidth="1"/>
    <col min="15372" max="15372" width="26.875" style="347" customWidth="1"/>
    <col min="15373" max="15611" width="11" style="347"/>
    <col min="15612" max="15612" width="22.5" style="347" customWidth="1"/>
    <col min="15613" max="15613" width="26.875" style="347" customWidth="1"/>
    <col min="15614" max="15614" width="14.875" style="347" customWidth="1"/>
    <col min="15615" max="15618" width="13.75" style="347" customWidth="1"/>
    <col min="15619" max="15627" width="12.5" style="347" customWidth="1"/>
    <col min="15628" max="15628" width="26.875" style="347" customWidth="1"/>
    <col min="15629" max="15867" width="11" style="347"/>
    <col min="15868" max="15868" width="22.5" style="347" customWidth="1"/>
    <col min="15869" max="15869" width="26.875" style="347" customWidth="1"/>
    <col min="15870" max="15870" width="14.875" style="347" customWidth="1"/>
    <col min="15871" max="15874" width="13.75" style="347" customWidth="1"/>
    <col min="15875" max="15883" width="12.5" style="347" customWidth="1"/>
    <col min="15884" max="15884" width="26.875" style="347" customWidth="1"/>
    <col min="15885" max="16123" width="11" style="347"/>
    <col min="16124" max="16124" width="22.5" style="347" customWidth="1"/>
    <col min="16125" max="16125" width="26.875" style="347" customWidth="1"/>
    <col min="16126" max="16126" width="14.875" style="347" customWidth="1"/>
    <col min="16127" max="16130" width="13.75" style="347" customWidth="1"/>
    <col min="16131" max="16139" width="12.5" style="347" customWidth="1"/>
    <col min="16140" max="16140" width="26.875" style="347" customWidth="1"/>
    <col min="16141" max="16384" width="11" style="347"/>
  </cols>
  <sheetData>
    <row r="1" spans="1:12" x14ac:dyDescent="0.2">
      <c r="B1" s="343"/>
      <c r="C1" s="344"/>
      <c r="D1" s="345"/>
      <c r="E1" s="344"/>
      <c r="F1" s="344"/>
      <c r="G1" s="344"/>
      <c r="H1" s="344"/>
      <c r="I1" s="344"/>
      <c r="J1" s="344"/>
      <c r="K1" s="344"/>
      <c r="L1" s="346"/>
    </row>
    <row r="2" spans="1:12" ht="15.75" x14ac:dyDescent="0.25">
      <c r="A2" s="348" t="s">
        <v>489</v>
      </c>
      <c r="C2" s="344"/>
      <c r="D2" s="345"/>
      <c r="E2" s="344"/>
      <c r="F2" s="344"/>
      <c r="G2" s="344"/>
      <c r="H2" s="344"/>
      <c r="I2" s="344"/>
      <c r="J2" s="629"/>
      <c r="K2" s="629"/>
      <c r="L2" s="346"/>
    </row>
    <row r="3" spans="1:12" ht="15.75" x14ac:dyDescent="0.25">
      <c r="B3" s="344"/>
      <c r="C3" s="344"/>
      <c r="D3" s="345"/>
      <c r="E3" s="344"/>
      <c r="F3" s="344"/>
      <c r="G3" s="344"/>
      <c r="H3" s="344"/>
      <c r="I3" s="344"/>
      <c r="J3" s="348"/>
      <c r="K3" s="348"/>
      <c r="L3" s="346"/>
    </row>
    <row r="4" spans="1:12" ht="56.25" x14ac:dyDescent="0.2">
      <c r="B4" s="344"/>
      <c r="C4" s="419" t="s">
        <v>398</v>
      </c>
      <c r="D4" s="490">
        <v>2011</v>
      </c>
      <c r="E4" s="492">
        <f>'A. Allgemeine Informationen'!C14-2</f>
        <v>2016</v>
      </c>
      <c r="F4" s="660"/>
      <c r="G4" s="344"/>
      <c r="H4" s="344"/>
      <c r="I4" s="344"/>
      <c r="J4" s="344"/>
      <c r="K4" s="344"/>
      <c r="L4" s="346"/>
    </row>
    <row r="5" spans="1:12" ht="15" customHeight="1" x14ac:dyDescent="0.2">
      <c r="B5" s="344"/>
      <c r="C5" s="420" t="s">
        <v>399</v>
      </c>
      <c r="D5" s="491"/>
      <c r="E5" s="493"/>
      <c r="F5" s="660"/>
      <c r="G5" s="344"/>
      <c r="H5" s="344"/>
      <c r="I5" s="344"/>
      <c r="J5" s="344"/>
      <c r="K5" s="344"/>
      <c r="L5" s="346"/>
    </row>
    <row r="6" spans="1:12" ht="15" customHeight="1" x14ac:dyDescent="0.2">
      <c r="B6" s="344"/>
      <c r="C6" s="420" t="s">
        <v>400</v>
      </c>
      <c r="D6" s="491"/>
      <c r="E6" s="493"/>
      <c r="F6" s="660"/>
      <c r="G6" s="344"/>
      <c r="H6" s="344"/>
      <c r="I6" s="344"/>
      <c r="J6" s="344"/>
      <c r="K6" s="344"/>
      <c r="L6" s="346"/>
    </row>
    <row r="7" spans="1:12" ht="24.95" customHeight="1" x14ac:dyDescent="0.2">
      <c r="B7" s="344"/>
      <c r="C7" s="344"/>
      <c r="D7" s="494"/>
      <c r="E7" s="495"/>
      <c r="F7" s="344"/>
      <c r="G7" s="344"/>
      <c r="H7" s="344"/>
      <c r="I7" s="344"/>
      <c r="J7" s="344"/>
      <c r="K7" s="344"/>
      <c r="L7" s="346"/>
    </row>
    <row r="8" spans="1:12" ht="15" customHeight="1" x14ac:dyDescent="0.2">
      <c r="B8" s="343"/>
      <c r="C8" s="402" t="s">
        <v>387</v>
      </c>
      <c r="D8" s="600">
        <f t="shared" ref="D8:I8" si="0">SUM(D11:D1000)</f>
        <v>0</v>
      </c>
      <c r="E8" s="601">
        <f t="shared" si="0"/>
        <v>0</v>
      </c>
      <c r="F8" s="602">
        <f t="shared" si="0"/>
        <v>0</v>
      </c>
      <c r="G8" s="602">
        <f t="shared" si="0"/>
        <v>0</v>
      </c>
      <c r="H8" s="601">
        <f t="shared" si="0"/>
        <v>0</v>
      </c>
      <c r="I8" s="601">
        <f t="shared" si="0"/>
        <v>0</v>
      </c>
      <c r="J8" s="345"/>
      <c r="K8" s="345"/>
      <c r="L8" s="349"/>
    </row>
    <row r="9" spans="1:12" ht="15" customHeight="1" x14ac:dyDescent="0.2">
      <c r="B9" s="350"/>
      <c r="C9" s="429">
        <v>2011</v>
      </c>
      <c r="D9" s="630"/>
      <c r="E9" s="430" t="str">
        <f>'A. Allgemeine Informationen'!C14-2 &amp; " (Anpassung " &amp; 'A. Allgemeine Informationen'!C14 &amp; ")"</f>
        <v>2016 (Anpassung 2018)</v>
      </c>
      <c r="F9" s="430"/>
      <c r="G9" s="430"/>
      <c r="H9" s="430"/>
      <c r="I9" s="431"/>
      <c r="J9" s="351"/>
      <c r="K9" s="352"/>
      <c r="L9" s="346"/>
    </row>
    <row r="10" spans="1:12" s="353" customFormat="1" ht="129.75" customHeight="1" x14ac:dyDescent="0.2">
      <c r="B10" s="542" t="s">
        <v>438</v>
      </c>
      <c r="C10" s="543" t="s">
        <v>388</v>
      </c>
      <c r="D10" s="544" t="s">
        <v>396</v>
      </c>
      <c r="E10" s="545" t="s">
        <v>396</v>
      </c>
      <c r="F10" s="545" t="s">
        <v>507</v>
      </c>
      <c r="G10" s="544" t="s">
        <v>389</v>
      </c>
      <c r="H10" s="544" t="s">
        <v>392</v>
      </c>
      <c r="I10" s="544" t="s">
        <v>390</v>
      </c>
      <c r="J10" s="546" t="s">
        <v>508</v>
      </c>
      <c r="K10" s="546" t="s">
        <v>397</v>
      </c>
      <c r="L10" s="542" t="s">
        <v>391</v>
      </c>
    </row>
    <row r="11" spans="1:12" x14ac:dyDescent="0.2">
      <c r="B11" s="337"/>
      <c r="C11" s="337"/>
      <c r="D11" s="598"/>
      <c r="E11" s="599"/>
      <c r="F11" s="599"/>
      <c r="G11" s="603"/>
      <c r="H11" s="407">
        <f>E11-G11</f>
        <v>0</v>
      </c>
      <c r="I11" s="408">
        <f>H11-D11</f>
        <v>0</v>
      </c>
      <c r="J11" s="336"/>
      <c r="K11" s="336"/>
      <c r="L11" s="337"/>
    </row>
    <row r="12" spans="1:12" x14ac:dyDescent="0.2">
      <c r="B12" s="337"/>
      <c r="C12" s="337"/>
      <c r="D12" s="598"/>
      <c r="E12" s="599"/>
      <c r="F12" s="599"/>
      <c r="G12" s="603"/>
      <c r="H12" s="407">
        <f t="shared" ref="H12:H160" si="1">E12-G12</f>
        <v>0</v>
      </c>
      <c r="I12" s="408">
        <f t="shared" ref="I12:I142" si="2">H12-D12</f>
        <v>0</v>
      </c>
      <c r="J12" s="336"/>
      <c r="K12" s="336"/>
      <c r="L12" s="337"/>
    </row>
    <row r="13" spans="1:12" x14ac:dyDescent="0.2">
      <c r="B13" s="337"/>
      <c r="C13" s="337"/>
      <c r="D13" s="598"/>
      <c r="E13" s="599"/>
      <c r="F13" s="599"/>
      <c r="G13" s="603"/>
      <c r="H13" s="407">
        <f t="shared" si="1"/>
        <v>0</v>
      </c>
      <c r="I13" s="408">
        <f t="shared" si="2"/>
        <v>0</v>
      </c>
      <c r="J13" s="336"/>
      <c r="K13" s="336"/>
      <c r="L13" s="337"/>
    </row>
    <row r="14" spans="1:12" x14ac:dyDescent="0.2">
      <c r="B14" s="337"/>
      <c r="C14" s="337"/>
      <c r="D14" s="598"/>
      <c r="E14" s="599"/>
      <c r="F14" s="599"/>
      <c r="G14" s="603"/>
      <c r="H14" s="407">
        <f t="shared" si="1"/>
        <v>0</v>
      </c>
      <c r="I14" s="408">
        <f t="shared" si="2"/>
        <v>0</v>
      </c>
      <c r="J14" s="336"/>
      <c r="K14" s="336"/>
      <c r="L14" s="337"/>
    </row>
    <row r="15" spans="1:12" x14ac:dyDescent="0.2">
      <c r="B15" s="337"/>
      <c r="C15" s="337"/>
      <c r="D15" s="598"/>
      <c r="E15" s="599"/>
      <c r="F15" s="599"/>
      <c r="G15" s="603"/>
      <c r="H15" s="407">
        <f t="shared" si="1"/>
        <v>0</v>
      </c>
      <c r="I15" s="408">
        <f t="shared" si="2"/>
        <v>0</v>
      </c>
      <c r="J15" s="336"/>
      <c r="K15" s="336"/>
      <c r="L15" s="337"/>
    </row>
    <row r="16" spans="1:12" x14ac:dyDescent="0.2">
      <c r="B16" s="337"/>
      <c r="C16" s="337"/>
      <c r="D16" s="598"/>
      <c r="E16" s="599"/>
      <c r="F16" s="599"/>
      <c r="G16" s="603"/>
      <c r="H16" s="407">
        <f t="shared" si="1"/>
        <v>0</v>
      </c>
      <c r="I16" s="408">
        <f t="shared" si="2"/>
        <v>0</v>
      </c>
      <c r="J16" s="336"/>
      <c r="K16" s="336"/>
      <c r="L16" s="337"/>
    </row>
    <row r="17" spans="2:12" x14ac:dyDescent="0.2">
      <c r="B17" s="337"/>
      <c r="C17" s="337"/>
      <c r="D17" s="598"/>
      <c r="E17" s="599"/>
      <c r="F17" s="599"/>
      <c r="G17" s="603"/>
      <c r="H17" s="407">
        <f t="shared" si="1"/>
        <v>0</v>
      </c>
      <c r="I17" s="408">
        <f t="shared" si="2"/>
        <v>0</v>
      </c>
      <c r="J17" s="336"/>
      <c r="K17" s="336"/>
      <c r="L17" s="337"/>
    </row>
    <row r="18" spans="2:12" x14ac:dyDescent="0.2">
      <c r="B18" s="337"/>
      <c r="C18" s="337"/>
      <c r="D18" s="598"/>
      <c r="E18" s="599"/>
      <c r="F18" s="599"/>
      <c r="G18" s="603"/>
      <c r="H18" s="407">
        <f t="shared" si="1"/>
        <v>0</v>
      </c>
      <c r="I18" s="408">
        <f t="shared" si="2"/>
        <v>0</v>
      </c>
      <c r="J18" s="336"/>
      <c r="K18" s="336"/>
      <c r="L18" s="337"/>
    </row>
    <row r="19" spans="2:12" x14ac:dyDescent="0.2">
      <c r="B19" s="337"/>
      <c r="C19" s="337"/>
      <c r="D19" s="598"/>
      <c r="E19" s="599"/>
      <c r="F19" s="599"/>
      <c r="G19" s="603"/>
      <c r="H19" s="407">
        <f t="shared" si="1"/>
        <v>0</v>
      </c>
      <c r="I19" s="408">
        <f t="shared" si="2"/>
        <v>0</v>
      </c>
      <c r="J19" s="336"/>
      <c r="K19" s="336"/>
      <c r="L19" s="337"/>
    </row>
    <row r="20" spans="2:12" x14ac:dyDescent="0.2">
      <c r="B20" s="337"/>
      <c r="C20" s="337"/>
      <c r="D20" s="598"/>
      <c r="E20" s="599"/>
      <c r="F20" s="599"/>
      <c r="G20" s="603"/>
      <c r="H20" s="407">
        <f t="shared" si="1"/>
        <v>0</v>
      </c>
      <c r="I20" s="408">
        <f t="shared" si="2"/>
        <v>0</v>
      </c>
      <c r="J20" s="336"/>
      <c r="K20" s="336"/>
      <c r="L20" s="337"/>
    </row>
    <row r="21" spans="2:12" x14ac:dyDescent="0.2">
      <c r="B21" s="337"/>
      <c r="C21" s="337"/>
      <c r="D21" s="598"/>
      <c r="E21" s="599"/>
      <c r="F21" s="599"/>
      <c r="G21" s="603"/>
      <c r="H21" s="407">
        <f t="shared" si="1"/>
        <v>0</v>
      </c>
      <c r="I21" s="408">
        <f t="shared" si="2"/>
        <v>0</v>
      </c>
      <c r="J21" s="336"/>
      <c r="K21" s="336"/>
      <c r="L21" s="337"/>
    </row>
    <row r="22" spans="2:12" x14ac:dyDescent="0.2">
      <c r="B22" s="337"/>
      <c r="C22" s="337"/>
      <c r="D22" s="598"/>
      <c r="E22" s="599"/>
      <c r="F22" s="599"/>
      <c r="G22" s="603"/>
      <c r="H22" s="407">
        <f t="shared" si="1"/>
        <v>0</v>
      </c>
      <c r="I22" s="408">
        <f t="shared" si="2"/>
        <v>0</v>
      </c>
      <c r="J22" s="336"/>
      <c r="K22" s="336"/>
      <c r="L22" s="337"/>
    </row>
    <row r="23" spans="2:12" x14ac:dyDescent="0.2">
      <c r="B23" s="337"/>
      <c r="C23" s="337"/>
      <c r="D23" s="598"/>
      <c r="E23" s="599"/>
      <c r="F23" s="599"/>
      <c r="G23" s="603"/>
      <c r="H23" s="407">
        <f t="shared" si="1"/>
        <v>0</v>
      </c>
      <c r="I23" s="408">
        <f t="shared" si="2"/>
        <v>0</v>
      </c>
      <c r="J23" s="336"/>
      <c r="K23" s="336"/>
      <c r="L23" s="337"/>
    </row>
    <row r="24" spans="2:12" x14ac:dyDescent="0.2">
      <c r="B24" s="337"/>
      <c r="C24" s="337"/>
      <c r="D24" s="598"/>
      <c r="E24" s="599"/>
      <c r="F24" s="599"/>
      <c r="G24" s="603"/>
      <c r="H24" s="407">
        <f t="shared" si="1"/>
        <v>0</v>
      </c>
      <c r="I24" s="408">
        <f t="shared" si="2"/>
        <v>0</v>
      </c>
      <c r="J24" s="336"/>
      <c r="K24" s="336"/>
      <c r="L24" s="337"/>
    </row>
    <row r="25" spans="2:12" x14ac:dyDescent="0.2">
      <c r="B25" s="337"/>
      <c r="C25" s="337"/>
      <c r="D25" s="598"/>
      <c r="E25" s="599"/>
      <c r="F25" s="599"/>
      <c r="G25" s="603"/>
      <c r="H25" s="407">
        <f t="shared" si="1"/>
        <v>0</v>
      </c>
      <c r="I25" s="408">
        <f t="shared" si="2"/>
        <v>0</v>
      </c>
      <c r="J25" s="336"/>
      <c r="K25" s="336"/>
      <c r="L25" s="337"/>
    </row>
    <row r="26" spans="2:12" x14ac:dyDescent="0.2">
      <c r="B26" s="337"/>
      <c r="C26" s="337"/>
      <c r="D26" s="598"/>
      <c r="E26" s="599"/>
      <c r="F26" s="599"/>
      <c r="G26" s="603"/>
      <c r="H26" s="407">
        <f t="shared" si="1"/>
        <v>0</v>
      </c>
      <c r="I26" s="408">
        <f t="shared" si="2"/>
        <v>0</v>
      </c>
      <c r="J26" s="336"/>
      <c r="K26" s="336"/>
      <c r="L26" s="337"/>
    </row>
    <row r="27" spans="2:12" x14ac:dyDescent="0.2">
      <c r="B27" s="337"/>
      <c r="C27" s="337"/>
      <c r="D27" s="598"/>
      <c r="E27" s="599"/>
      <c r="F27" s="599"/>
      <c r="G27" s="603"/>
      <c r="H27" s="407">
        <f t="shared" si="1"/>
        <v>0</v>
      </c>
      <c r="I27" s="408">
        <f t="shared" si="2"/>
        <v>0</v>
      </c>
      <c r="J27" s="336"/>
      <c r="K27" s="336"/>
      <c r="L27" s="337"/>
    </row>
    <row r="28" spans="2:12" x14ac:dyDescent="0.2">
      <c r="B28" s="337"/>
      <c r="C28" s="337"/>
      <c r="D28" s="598"/>
      <c r="E28" s="599"/>
      <c r="F28" s="599"/>
      <c r="G28" s="603"/>
      <c r="H28" s="407">
        <f t="shared" si="1"/>
        <v>0</v>
      </c>
      <c r="I28" s="408">
        <f t="shared" si="2"/>
        <v>0</v>
      </c>
      <c r="J28" s="336"/>
      <c r="K28" s="336"/>
      <c r="L28" s="337"/>
    </row>
    <row r="29" spans="2:12" x14ac:dyDescent="0.2">
      <c r="B29" s="337"/>
      <c r="C29" s="337"/>
      <c r="D29" s="598"/>
      <c r="E29" s="599"/>
      <c r="F29" s="599"/>
      <c r="G29" s="603"/>
      <c r="H29" s="407">
        <f t="shared" si="1"/>
        <v>0</v>
      </c>
      <c r="I29" s="408">
        <f t="shared" si="2"/>
        <v>0</v>
      </c>
      <c r="J29" s="336"/>
      <c r="K29" s="336"/>
      <c r="L29" s="337"/>
    </row>
    <row r="30" spans="2:12" x14ac:dyDescent="0.2">
      <c r="B30" s="337"/>
      <c r="C30" s="337"/>
      <c r="D30" s="598"/>
      <c r="E30" s="599"/>
      <c r="F30" s="599"/>
      <c r="G30" s="603"/>
      <c r="H30" s="407">
        <f t="shared" si="1"/>
        <v>0</v>
      </c>
      <c r="I30" s="408">
        <f t="shared" si="2"/>
        <v>0</v>
      </c>
      <c r="J30" s="336"/>
      <c r="K30" s="336"/>
      <c r="L30" s="337"/>
    </row>
    <row r="31" spans="2:12" x14ac:dyDescent="0.2">
      <c r="B31" s="337"/>
      <c r="C31" s="337"/>
      <c r="D31" s="598"/>
      <c r="E31" s="599"/>
      <c r="F31" s="599"/>
      <c r="G31" s="603"/>
      <c r="H31" s="407">
        <f t="shared" si="1"/>
        <v>0</v>
      </c>
      <c r="I31" s="408">
        <f t="shared" si="2"/>
        <v>0</v>
      </c>
      <c r="J31" s="336"/>
      <c r="K31" s="336"/>
      <c r="L31" s="337"/>
    </row>
    <row r="32" spans="2:12" x14ac:dyDescent="0.2">
      <c r="B32" s="337"/>
      <c r="C32" s="337"/>
      <c r="D32" s="598"/>
      <c r="E32" s="599"/>
      <c r="F32" s="599"/>
      <c r="G32" s="603"/>
      <c r="H32" s="407">
        <f t="shared" si="1"/>
        <v>0</v>
      </c>
      <c r="I32" s="408">
        <f t="shared" si="2"/>
        <v>0</v>
      </c>
      <c r="J32" s="336"/>
      <c r="K32" s="336"/>
      <c r="L32" s="337"/>
    </row>
    <row r="33" spans="2:12" x14ac:dyDescent="0.2">
      <c r="B33" s="337"/>
      <c r="C33" s="337"/>
      <c r="D33" s="598"/>
      <c r="E33" s="599"/>
      <c r="F33" s="599"/>
      <c r="G33" s="603"/>
      <c r="H33" s="407">
        <f t="shared" si="1"/>
        <v>0</v>
      </c>
      <c r="I33" s="408">
        <f t="shared" si="2"/>
        <v>0</v>
      </c>
      <c r="J33" s="336"/>
      <c r="K33" s="336"/>
      <c r="L33" s="337"/>
    </row>
    <row r="34" spans="2:12" x14ac:dyDescent="0.2">
      <c r="B34" s="337"/>
      <c r="C34" s="337"/>
      <c r="D34" s="598"/>
      <c r="E34" s="599"/>
      <c r="F34" s="599"/>
      <c r="G34" s="603"/>
      <c r="H34" s="407">
        <f t="shared" si="1"/>
        <v>0</v>
      </c>
      <c r="I34" s="408">
        <f t="shared" si="2"/>
        <v>0</v>
      </c>
      <c r="J34" s="336"/>
      <c r="K34" s="336"/>
      <c r="L34" s="337"/>
    </row>
    <row r="35" spans="2:12" x14ac:dyDescent="0.2">
      <c r="B35" s="337"/>
      <c r="C35" s="337"/>
      <c r="D35" s="598"/>
      <c r="E35" s="599"/>
      <c r="F35" s="599"/>
      <c r="G35" s="603"/>
      <c r="H35" s="407">
        <f t="shared" si="1"/>
        <v>0</v>
      </c>
      <c r="I35" s="408">
        <f t="shared" si="2"/>
        <v>0</v>
      </c>
      <c r="J35" s="336"/>
      <c r="K35" s="336"/>
      <c r="L35" s="337"/>
    </row>
    <row r="36" spans="2:12" x14ac:dyDescent="0.2">
      <c r="B36" s="337"/>
      <c r="C36" s="337"/>
      <c r="D36" s="598"/>
      <c r="E36" s="599"/>
      <c r="F36" s="599"/>
      <c r="G36" s="603"/>
      <c r="H36" s="407">
        <f t="shared" si="1"/>
        <v>0</v>
      </c>
      <c r="I36" s="408">
        <f t="shared" si="2"/>
        <v>0</v>
      </c>
      <c r="J36" s="336"/>
      <c r="K36" s="336"/>
      <c r="L36" s="337"/>
    </row>
    <row r="37" spans="2:12" x14ac:dyDescent="0.2">
      <c r="B37" s="337"/>
      <c r="C37" s="337"/>
      <c r="D37" s="598"/>
      <c r="E37" s="599"/>
      <c r="F37" s="599"/>
      <c r="G37" s="603"/>
      <c r="H37" s="407">
        <f t="shared" si="1"/>
        <v>0</v>
      </c>
      <c r="I37" s="408">
        <f t="shared" si="2"/>
        <v>0</v>
      </c>
      <c r="J37" s="336"/>
      <c r="K37" s="336"/>
      <c r="L37" s="337"/>
    </row>
    <row r="38" spans="2:12" x14ac:dyDescent="0.2">
      <c r="B38" s="337"/>
      <c r="C38" s="337"/>
      <c r="D38" s="598"/>
      <c r="E38" s="599"/>
      <c r="F38" s="599"/>
      <c r="G38" s="603"/>
      <c r="H38" s="407">
        <f t="shared" ref="H38:H101" si="3">E38-G38</f>
        <v>0</v>
      </c>
      <c r="I38" s="408">
        <f t="shared" ref="I38:I101" si="4">H38-D38</f>
        <v>0</v>
      </c>
      <c r="J38" s="336"/>
      <c r="K38" s="336"/>
      <c r="L38" s="337"/>
    </row>
    <row r="39" spans="2:12" x14ac:dyDescent="0.2">
      <c r="B39" s="337"/>
      <c r="C39" s="337"/>
      <c r="D39" s="598"/>
      <c r="E39" s="599"/>
      <c r="F39" s="599"/>
      <c r="G39" s="603"/>
      <c r="H39" s="407">
        <f t="shared" si="3"/>
        <v>0</v>
      </c>
      <c r="I39" s="408">
        <f t="shared" si="4"/>
        <v>0</v>
      </c>
      <c r="J39" s="336"/>
      <c r="K39" s="336"/>
      <c r="L39" s="337"/>
    </row>
    <row r="40" spans="2:12" x14ac:dyDescent="0.2">
      <c r="B40" s="337"/>
      <c r="C40" s="337"/>
      <c r="D40" s="598"/>
      <c r="E40" s="599"/>
      <c r="F40" s="599"/>
      <c r="G40" s="603"/>
      <c r="H40" s="407">
        <f t="shared" si="3"/>
        <v>0</v>
      </c>
      <c r="I40" s="408">
        <f t="shared" si="4"/>
        <v>0</v>
      </c>
      <c r="J40" s="336"/>
      <c r="K40" s="336"/>
      <c r="L40" s="337"/>
    </row>
    <row r="41" spans="2:12" x14ac:dyDescent="0.2">
      <c r="B41" s="337"/>
      <c r="C41" s="337"/>
      <c r="D41" s="598"/>
      <c r="E41" s="599"/>
      <c r="F41" s="599"/>
      <c r="G41" s="603"/>
      <c r="H41" s="407">
        <f t="shared" si="3"/>
        <v>0</v>
      </c>
      <c r="I41" s="408">
        <f t="shared" si="4"/>
        <v>0</v>
      </c>
      <c r="J41" s="336"/>
      <c r="K41" s="336"/>
      <c r="L41" s="337"/>
    </row>
    <row r="42" spans="2:12" x14ac:dyDescent="0.2">
      <c r="B42" s="337"/>
      <c r="C42" s="337"/>
      <c r="D42" s="598"/>
      <c r="E42" s="599"/>
      <c r="F42" s="599"/>
      <c r="G42" s="603"/>
      <c r="H42" s="407">
        <f t="shared" si="3"/>
        <v>0</v>
      </c>
      <c r="I42" s="408">
        <f t="shared" si="4"/>
        <v>0</v>
      </c>
      <c r="J42" s="336"/>
      <c r="K42" s="336"/>
      <c r="L42" s="337"/>
    </row>
    <row r="43" spans="2:12" x14ac:dyDescent="0.2">
      <c r="B43" s="337"/>
      <c r="C43" s="337"/>
      <c r="D43" s="598"/>
      <c r="E43" s="599"/>
      <c r="F43" s="599"/>
      <c r="G43" s="603"/>
      <c r="H43" s="407">
        <f t="shared" si="3"/>
        <v>0</v>
      </c>
      <c r="I43" s="408">
        <f t="shared" si="4"/>
        <v>0</v>
      </c>
      <c r="J43" s="336"/>
      <c r="K43" s="336"/>
      <c r="L43" s="337"/>
    </row>
    <row r="44" spans="2:12" x14ac:dyDescent="0.2">
      <c r="B44" s="337"/>
      <c r="C44" s="337"/>
      <c r="D44" s="598"/>
      <c r="E44" s="599"/>
      <c r="F44" s="599"/>
      <c r="G44" s="603"/>
      <c r="H44" s="407">
        <f t="shared" si="3"/>
        <v>0</v>
      </c>
      <c r="I44" s="408">
        <f t="shared" si="4"/>
        <v>0</v>
      </c>
      <c r="J44" s="336"/>
      <c r="K44" s="336"/>
      <c r="L44" s="337"/>
    </row>
    <row r="45" spans="2:12" x14ac:dyDescent="0.2">
      <c r="B45" s="337"/>
      <c r="C45" s="337"/>
      <c r="D45" s="598"/>
      <c r="E45" s="599"/>
      <c r="F45" s="599"/>
      <c r="G45" s="603"/>
      <c r="H45" s="407">
        <f t="shared" si="3"/>
        <v>0</v>
      </c>
      <c r="I45" s="408">
        <f t="shared" si="4"/>
        <v>0</v>
      </c>
      <c r="J45" s="336"/>
      <c r="K45" s="336"/>
      <c r="L45" s="337"/>
    </row>
    <row r="46" spans="2:12" x14ac:dyDescent="0.2">
      <c r="B46" s="337"/>
      <c r="C46" s="337"/>
      <c r="D46" s="598"/>
      <c r="E46" s="599"/>
      <c r="F46" s="599"/>
      <c r="G46" s="603"/>
      <c r="H46" s="407">
        <f t="shared" si="3"/>
        <v>0</v>
      </c>
      <c r="I46" s="408">
        <f t="shared" si="4"/>
        <v>0</v>
      </c>
      <c r="J46" s="336"/>
      <c r="K46" s="336"/>
      <c r="L46" s="337"/>
    </row>
    <row r="47" spans="2:12" x14ac:dyDescent="0.2">
      <c r="B47" s="337"/>
      <c r="C47" s="337"/>
      <c r="D47" s="598"/>
      <c r="E47" s="599"/>
      <c r="F47" s="599"/>
      <c r="G47" s="603"/>
      <c r="H47" s="407">
        <f t="shared" si="3"/>
        <v>0</v>
      </c>
      <c r="I47" s="408">
        <f t="shared" si="4"/>
        <v>0</v>
      </c>
      <c r="J47" s="336"/>
      <c r="K47" s="336"/>
      <c r="L47" s="337"/>
    </row>
    <row r="48" spans="2:12" x14ac:dyDescent="0.2">
      <c r="B48" s="337"/>
      <c r="C48" s="337"/>
      <c r="D48" s="598"/>
      <c r="E48" s="599"/>
      <c r="F48" s="599"/>
      <c r="G48" s="603"/>
      <c r="H48" s="407">
        <f t="shared" si="3"/>
        <v>0</v>
      </c>
      <c r="I48" s="408">
        <f t="shared" si="4"/>
        <v>0</v>
      </c>
      <c r="J48" s="336"/>
      <c r="K48" s="336"/>
      <c r="L48" s="337"/>
    </row>
    <row r="49" spans="2:12" x14ac:dyDescent="0.2">
      <c r="B49" s="337"/>
      <c r="C49" s="337"/>
      <c r="D49" s="598"/>
      <c r="E49" s="599"/>
      <c r="F49" s="599"/>
      <c r="G49" s="603"/>
      <c r="H49" s="407">
        <f t="shared" si="3"/>
        <v>0</v>
      </c>
      <c r="I49" s="408">
        <f t="shared" si="4"/>
        <v>0</v>
      </c>
      <c r="J49" s="336"/>
      <c r="K49" s="336"/>
      <c r="L49" s="337"/>
    </row>
    <row r="50" spans="2:12" x14ac:dyDescent="0.2">
      <c r="B50" s="337"/>
      <c r="C50" s="337"/>
      <c r="D50" s="598"/>
      <c r="E50" s="599"/>
      <c r="F50" s="599"/>
      <c r="G50" s="603"/>
      <c r="H50" s="407">
        <f t="shared" si="3"/>
        <v>0</v>
      </c>
      <c r="I50" s="408">
        <f t="shared" si="4"/>
        <v>0</v>
      </c>
      <c r="J50" s="336"/>
      <c r="K50" s="336"/>
      <c r="L50" s="337"/>
    </row>
    <row r="51" spans="2:12" x14ac:dyDescent="0.2">
      <c r="B51" s="337"/>
      <c r="C51" s="337"/>
      <c r="D51" s="598"/>
      <c r="E51" s="599"/>
      <c r="F51" s="599"/>
      <c r="G51" s="603"/>
      <c r="H51" s="407">
        <f t="shared" si="3"/>
        <v>0</v>
      </c>
      <c r="I51" s="408">
        <f t="shared" si="4"/>
        <v>0</v>
      </c>
      <c r="J51" s="336"/>
      <c r="K51" s="336"/>
      <c r="L51" s="337"/>
    </row>
    <row r="52" spans="2:12" x14ac:dyDescent="0.2">
      <c r="B52" s="337"/>
      <c r="C52" s="337"/>
      <c r="D52" s="598"/>
      <c r="E52" s="599"/>
      <c r="F52" s="599"/>
      <c r="G52" s="603"/>
      <c r="H52" s="407">
        <f t="shared" si="3"/>
        <v>0</v>
      </c>
      <c r="I52" s="408">
        <f t="shared" si="4"/>
        <v>0</v>
      </c>
      <c r="J52" s="336"/>
      <c r="K52" s="336"/>
      <c r="L52" s="337"/>
    </row>
    <row r="53" spans="2:12" x14ac:dyDescent="0.2">
      <c r="B53" s="337"/>
      <c r="C53" s="337"/>
      <c r="D53" s="598"/>
      <c r="E53" s="599"/>
      <c r="F53" s="599"/>
      <c r="G53" s="603"/>
      <c r="H53" s="407">
        <f t="shared" si="3"/>
        <v>0</v>
      </c>
      <c r="I53" s="408">
        <f t="shared" si="4"/>
        <v>0</v>
      </c>
      <c r="J53" s="336"/>
      <c r="K53" s="336"/>
      <c r="L53" s="337"/>
    </row>
    <row r="54" spans="2:12" x14ac:dyDescent="0.2">
      <c r="B54" s="337"/>
      <c r="C54" s="337"/>
      <c r="D54" s="598"/>
      <c r="E54" s="599"/>
      <c r="F54" s="599"/>
      <c r="G54" s="603"/>
      <c r="H54" s="407">
        <f t="shared" si="3"/>
        <v>0</v>
      </c>
      <c r="I54" s="408">
        <f t="shared" si="4"/>
        <v>0</v>
      </c>
      <c r="J54" s="336"/>
      <c r="K54" s="336"/>
      <c r="L54" s="337"/>
    </row>
    <row r="55" spans="2:12" x14ac:dyDescent="0.2">
      <c r="B55" s="337"/>
      <c r="C55" s="337"/>
      <c r="D55" s="598"/>
      <c r="E55" s="599"/>
      <c r="F55" s="599"/>
      <c r="G55" s="603"/>
      <c r="H55" s="407">
        <f t="shared" si="3"/>
        <v>0</v>
      </c>
      <c r="I55" s="408">
        <f t="shared" si="4"/>
        <v>0</v>
      </c>
      <c r="J55" s="336"/>
      <c r="K55" s="336"/>
      <c r="L55" s="337"/>
    </row>
    <row r="56" spans="2:12" x14ac:dyDescent="0.2">
      <c r="B56" s="337"/>
      <c r="C56" s="337"/>
      <c r="D56" s="598"/>
      <c r="E56" s="599"/>
      <c r="F56" s="599"/>
      <c r="G56" s="603"/>
      <c r="H56" s="407">
        <f t="shared" si="3"/>
        <v>0</v>
      </c>
      <c r="I56" s="408">
        <f t="shared" si="4"/>
        <v>0</v>
      </c>
      <c r="J56" s="336"/>
      <c r="K56" s="336"/>
      <c r="L56" s="337"/>
    </row>
    <row r="57" spans="2:12" x14ac:dyDescent="0.2">
      <c r="B57" s="337"/>
      <c r="C57" s="337"/>
      <c r="D57" s="598"/>
      <c r="E57" s="599"/>
      <c r="F57" s="599"/>
      <c r="G57" s="603"/>
      <c r="H57" s="407">
        <f t="shared" si="3"/>
        <v>0</v>
      </c>
      <c r="I57" s="408">
        <f t="shared" si="4"/>
        <v>0</v>
      </c>
      <c r="J57" s="336"/>
      <c r="K57" s="336"/>
      <c r="L57" s="337"/>
    </row>
    <row r="58" spans="2:12" x14ac:dyDescent="0.2">
      <c r="B58" s="337"/>
      <c r="C58" s="337"/>
      <c r="D58" s="598"/>
      <c r="E58" s="599"/>
      <c r="F58" s="599"/>
      <c r="G58" s="603"/>
      <c r="H58" s="407">
        <f t="shared" si="3"/>
        <v>0</v>
      </c>
      <c r="I58" s="408">
        <f t="shared" si="4"/>
        <v>0</v>
      </c>
      <c r="J58" s="336"/>
      <c r="K58" s="336"/>
      <c r="L58" s="337"/>
    </row>
    <row r="59" spans="2:12" x14ac:dyDescent="0.2">
      <c r="B59" s="337"/>
      <c r="C59" s="337"/>
      <c r="D59" s="598"/>
      <c r="E59" s="599"/>
      <c r="F59" s="599"/>
      <c r="G59" s="603"/>
      <c r="H59" s="407">
        <f t="shared" si="3"/>
        <v>0</v>
      </c>
      <c r="I59" s="408">
        <f t="shared" si="4"/>
        <v>0</v>
      </c>
      <c r="J59" s="336"/>
      <c r="K59" s="336"/>
      <c r="L59" s="337"/>
    </row>
    <row r="60" spans="2:12" x14ac:dyDescent="0.2">
      <c r="B60" s="337"/>
      <c r="C60" s="337"/>
      <c r="D60" s="598"/>
      <c r="E60" s="599"/>
      <c r="F60" s="599"/>
      <c r="G60" s="603"/>
      <c r="H60" s="407">
        <f t="shared" si="3"/>
        <v>0</v>
      </c>
      <c r="I60" s="408">
        <f t="shared" si="4"/>
        <v>0</v>
      </c>
      <c r="J60" s="336"/>
      <c r="K60" s="336"/>
      <c r="L60" s="337"/>
    </row>
    <row r="61" spans="2:12" x14ac:dyDescent="0.2">
      <c r="B61" s="337"/>
      <c r="C61" s="337"/>
      <c r="D61" s="598"/>
      <c r="E61" s="599"/>
      <c r="F61" s="599"/>
      <c r="G61" s="603"/>
      <c r="H61" s="407">
        <f t="shared" si="3"/>
        <v>0</v>
      </c>
      <c r="I61" s="408">
        <f t="shared" si="4"/>
        <v>0</v>
      </c>
      <c r="J61" s="336"/>
      <c r="K61" s="336"/>
      <c r="L61" s="337"/>
    </row>
    <row r="62" spans="2:12" x14ac:dyDescent="0.2">
      <c r="B62" s="337"/>
      <c r="C62" s="337"/>
      <c r="D62" s="598"/>
      <c r="E62" s="599"/>
      <c r="F62" s="599"/>
      <c r="G62" s="603"/>
      <c r="H62" s="407">
        <f t="shared" si="3"/>
        <v>0</v>
      </c>
      <c r="I62" s="408">
        <f t="shared" si="4"/>
        <v>0</v>
      </c>
      <c r="J62" s="336"/>
      <c r="K62" s="336"/>
      <c r="L62" s="337"/>
    </row>
    <row r="63" spans="2:12" x14ac:dyDescent="0.2">
      <c r="B63" s="337"/>
      <c r="C63" s="337"/>
      <c r="D63" s="598"/>
      <c r="E63" s="599"/>
      <c r="F63" s="599"/>
      <c r="G63" s="603"/>
      <c r="H63" s="407">
        <f t="shared" si="3"/>
        <v>0</v>
      </c>
      <c r="I63" s="408">
        <f t="shared" si="4"/>
        <v>0</v>
      </c>
      <c r="J63" s="336"/>
      <c r="K63" s="336"/>
      <c r="L63" s="337"/>
    </row>
    <row r="64" spans="2:12" x14ac:dyDescent="0.2">
      <c r="B64" s="337"/>
      <c r="C64" s="337"/>
      <c r="D64" s="598"/>
      <c r="E64" s="599"/>
      <c r="F64" s="599"/>
      <c r="G64" s="603"/>
      <c r="H64" s="407">
        <f t="shared" si="3"/>
        <v>0</v>
      </c>
      <c r="I64" s="408">
        <f t="shared" si="4"/>
        <v>0</v>
      </c>
      <c r="J64" s="336"/>
      <c r="K64" s="336"/>
      <c r="L64" s="337"/>
    </row>
    <row r="65" spans="2:12" x14ac:dyDescent="0.2">
      <c r="B65" s="337"/>
      <c r="C65" s="337"/>
      <c r="D65" s="598"/>
      <c r="E65" s="599"/>
      <c r="F65" s="599"/>
      <c r="G65" s="603"/>
      <c r="H65" s="407">
        <f t="shared" si="3"/>
        <v>0</v>
      </c>
      <c r="I65" s="408">
        <f t="shared" si="4"/>
        <v>0</v>
      </c>
      <c r="J65" s="336"/>
      <c r="K65" s="336"/>
      <c r="L65" s="337"/>
    </row>
    <row r="66" spans="2:12" x14ac:dyDescent="0.2">
      <c r="B66" s="337"/>
      <c r="C66" s="337"/>
      <c r="D66" s="598"/>
      <c r="E66" s="599"/>
      <c r="F66" s="599"/>
      <c r="G66" s="603"/>
      <c r="H66" s="407">
        <f t="shared" si="3"/>
        <v>0</v>
      </c>
      <c r="I66" s="408">
        <f t="shared" si="4"/>
        <v>0</v>
      </c>
      <c r="J66" s="336"/>
      <c r="K66" s="336"/>
      <c r="L66" s="337"/>
    </row>
    <row r="67" spans="2:12" x14ac:dyDescent="0.2">
      <c r="B67" s="337"/>
      <c r="C67" s="337"/>
      <c r="D67" s="598"/>
      <c r="E67" s="599"/>
      <c r="F67" s="599"/>
      <c r="G67" s="603"/>
      <c r="H67" s="407">
        <f t="shared" si="3"/>
        <v>0</v>
      </c>
      <c r="I67" s="408">
        <f t="shared" si="4"/>
        <v>0</v>
      </c>
      <c r="J67" s="336"/>
      <c r="K67" s="336"/>
      <c r="L67" s="337"/>
    </row>
    <row r="68" spans="2:12" x14ac:dyDescent="0.2">
      <c r="B68" s="337"/>
      <c r="C68" s="337"/>
      <c r="D68" s="598"/>
      <c r="E68" s="599"/>
      <c r="F68" s="599"/>
      <c r="G68" s="603"/>
      <c r="H68" s="407">
        <f t="shared" si="3"/>
        <v>0</v>
      </c>
      <c r="I68" s="408">
        <f t="shared" si="4"/>
        <v>0</v>
      </c>
      <c r="J68" s="336"/>
      <c r="K68" s="336"/>
      <c r="L68" s="337"/>
    </row>
    <row r="69" spans="2:12" x14ac:dyDescent="0.2">
      <c r="B69" s="337"/>
      <c r="C69" s="337"/>
      <c r="D69" s="598"/>
      <c r="E69" s="599"/>
      <c r="F69" s="599"/>
      <c r="G69" s="603"/>
      <c r="H69" s="407">
        <f t="shared" si="3"/>
        <v>0</v>
      </c>
      <c r="I69" s="408">
        <f t="shared" si="4"/>
        <v>0</v>
      </c>
      <c r="J69" s="336"/>
      <c r="K69" s="336"/>
      <c r="L69" s="337"/>
    </row>
    <row r="70" spans="2:12" x14ac:dyDescent="0.2">
      <c r="B70" s="337"/>
      <c r="C70" s="337"/>
      <c r="D70" s="598"/>
      <c r="E70" s="599"/>
      <c r="F70" s="599"/>
      <c r="G70" s="603"/>
      <c r="H70" s="407">
        <f t="shared" si="3"/>
        <v>0</v>
      </c>
      <c r="I70" s="408">
        <f t="shared" si="4"/>
        <v>0</v>
      </c>
      <c r="J70" s="336"/>
      <c r="K70" s="336"/>
      <c r="L70" s="337"/>
    </row>
    <row r="71" spans="2:12" x14ac:dyDescent="0.2">
      <c r="B71" s="337"/>
      <c r="C71" s="337"/>
      <c r="D71" s="598"/>
      <c r="E71" s="599"/>
      <c r="F71" s="599"/>
      <c r="G71" s="603"/>
      <c r="H71" s="407">
        <f t="shared" si="3"/>
        <v>0</v>
      </c>
      <c r="I71" s="408">
        <f t="shared" si="4"/>
        <v>0</v>
      </c>
      <c r="J71" s="336"/>
      <c r="K71" s="336"/>
      <c r="L71" s="337"/>
    </row>
    <row r="72" spans="2:12" x14ac:dyDescent="0.2">
      <c r="B72" s="337"/>
      <c r="C72" s="337"/>
      <c r="D72" s="598"/>
      <c r="E72" s="599"/>
      <c r="F72" s="599"/>
      <c r="G72" s="603"/>
      <c r="H72" s="407">
        <f t="shared" si="3"/>
        <v>0</v>
      </c>
      <c r="I72" s="408">
        <f t="shared" si="4"/>
        <v>0</v>
      </c>
      <c r="J72" s="336"/>
      <c r="K72" s="336"/>
      <c r="L72" s="337"/>
    </row>
    <row r="73" spans="2:12" x14ac:dyDescent="0.2">
      <c r="B73" s="337"/>
      <c r="C73" s="337"/>
      <c r="D73" s="598"/>
      <c r="E73" s="599"/>
      <c r="F73" s="599"/>
      <c r="G73" s="603"/>
      <c r="H73" s="407">
        <f t="shared" si="3"/>
        <v>0</v>
      </c>
      <c r="I73" s="408">
        <f t="shared" si="4"/>
        <v>0</v>
      </c>
      <c r="J73" s="336"/>
      <c r="K73" s="336"/>
      <c r="L73" s="337"/>
    </row>
    <row r="74" spans="2:12" x14ac:dyDescent="0.2">
      <c r="B74" s="337"/>
      <c r="C74" s="337"/>
      <c r="D74" s="598"/>
      <c r="E74" s="599"/>
      <c r="F74" s="599"/>
      <c r="G74" s="603"/>
      <c r="H74" s="407">
        <f t="shared" si="3"/>
        <v>0</v>
      </c>
      <c r="I74" s="408">
        <f t="shared" si="4"/>
        <v>0</v>
      </c>
      <c r="J74" s="336"/>
      <c r="K74" s="336"/>
      <c r="L74" s="337"/>
    </row>
    <row r="75" spans="2:12" x14ac:dyDescent="0.2">
      <c r="B75" s="337"/>
      <c r="C75" s="337"/>
      <c r="D75" s="598"/>
      <c r="E75" s="599"/>
      <c r="F75" s="599"/>
      <c r="G75" s="603"/>
      <c r="H75" s="407">
        <f t="shared" si="3"/>
        <v>0</v>
      </c>
      <c r="I75" s="408">
        <f t="shared" si="4"/>
        <v>0</v>
      </c>
      <c r="J75" s="336"/>
      <c r="K75" s="336"/>
      <c r="L75" s="337"/>
    </row>
    <row r="76" spans="2:12" x14ac:dyDescent="0.2">
      <c r="B76" s="337"/>
      <c r="C76" s="337"/>
      <c r="D76" s="598"/>
      <c r="E76" s="599"/>
      <c r="F76" s="599"/>
      <c r="G76" s="603"/>
      <c r="H76" s="407">
        <f t="shared" si="3"/>
        <v>0</v>
      </c>
      <c r="I76" s="408">
        <f t="shared" si="4"/>
        <v>0</v>
      </c>
      <c r="J76" s="336"/>
      <c r="K76" s="336"/>
      <c r="L76" s="337"/>
    </row>
    <row r="77" spans="2:12" x14ac:dyDescent="0.2">
      <c r="B77" s="337"/>
      <c r="C77" s="337"/>
      <c r="D77" s="598"/>
      <c r="E77" s="599"/>
      <c r="F77" s="599"/>
      <c r="G77" s="603"/>
      <c r="H77" s="407">
        <f t="shared" si="3"/>
        <v>0</v>
      </c>
      <c r="I77" s="408">
        <f t="shared" si="4"/>
        <v>0</v>
      </c>
      <c r="J77" s="336"/>
      <c r="K77" s="336"/>
      <c r="L77" s="337"/>
    </row>
    <row r="78" spans="2:12" x14ac:dyDescent="0.2">
      <c r="B78" s="337"/>
      <c r="C78" s="337"/>
      <c r="D78" s="598"/>
      <c r="E78" s="599"/>
      <c r="F78" s="599"/>
      <c r="G78" s="603"/>
      <c r="H78" s="407">
        <f t="shared" si="3"/>
        <v>0</v>
      </c>
      <c r="I78" s="408">
        <f t="shared" si="4"/>
        <v>0</v>
      </c>
      <c r="J78" s="336"/>
      <c r="K78" s="336"/>
      <c r="L78" s="337"/>
    </row>
    <row r="79" spans="2:12" x14ac:dyDescent="0.2">
      <c r="B79" s="337"/>
      <c r="C79" s="337"/>
      <c r="D79" s="598"/>
      <c r="E79" s="599"/>
      <c r="F79" s="599"/>
      <c r="G79" s="603"/>
      <c r="H79" s="407">
        <f t="shared" si="3"/>
        <v>0</v>
      </c>
      <c r="I79" s="408">
        <f t="shared" si="4"/>
        <v>0</v>
      </c>
      <c r="J79" s="336"/>
      <c r="K79" s="336"/>
      <c r="L79" s="337"/>
    </row>
    <row r="80" spans="2:12" x14ac:dyDescent="0.2">
      <c r="B80" s="337"/>
      <c r="C80" s="337"/>
      <c r="D80" s="598"/>
      <c r="E80" s="599"/>
      <c r="F80" s="599"/>
      <c r="G80" s="603"/>
      <c r="H80" s="407">
        <f t="shared" si="3"/>
        <v>0</v>
      </c>
      <c r="I80" s="408">
        <f t="shared" si="4"/>
        <v>0</v>
      </c>
      <c r="J80" s="336"/>
      <c r="K80" s="336"/>
      <c r="L80" s="337"/>
    </row>
    <row r="81" spans="2:12" x14ac:dyDescent="0.2">
      <c r="B81" s="337"/>
      <c r="C81" s="337"/>
      <c r="D81" s="598"/>
      <c r="E81" s="599"/>
      <c r="F81" s="599"/>
      <c r="G81" s="603"/>
      <c r="H81" s="407">
        <f t="shared" si="3"/>
        <v>0</v>
      </c>
      <c r="I81" s="408">
        <f t="shared" si="4"/>
        <v>0</v>
      </c>
      <c r="J81" s="336"/>
      <c r="K81" s="336"/>
      <c r="L81" s="337"/>
    </row>
    <row r="82" spans="2:12" x14ac:dyDescent="0.2">
      <c r="B82" s="337"/>
      <c r="C82" s="337"/>
      <c r="D82" s="598"/>
      <c r="E82" s="599"/>
      <c r="F82" s="599"/>
      <c r="G82" s="603"/>
      <c r="H82" s="407">
        <f t="shared" si="3"/>
        <v>0</v>
      </c>
      <c r="I82" s="408">
        <f t="shared" si="4"/>
        <v>0</v>
      </c>
      <c r="J82" s="336"/>
      <c r="K82" s="336"/>
      <c r="L82" s="337"/>
    </row>
    <row r="83" spans="2:12" x14ac:dyDescent="0.2">
      <c r="B83" s="337"/>
      <c r="C83" s="337"/>
      <c r="D83" s="598"/>
      <c r="E83" s="599"/>
      <c r="F83" s="599"/>
      <c r="G83" s="603"/>
      <c r="H83" s="407">
        <f t="shared" si="3"/>
        <v>0</v>
      </c>
      <c r="I83" s="408">
        <f t="shared" si="4"/>
        <v>0</v>
      </c>
      <c r="J83" s="336"/>
      <c r="K83" s="336"/>
      <c r="L83" s="337"/>
    </row>
    <row r="84" spans="2:12" x14ac:dyDescent="0.2">
      <c r="B84" s="337"/>
      <c r="C84" s="337"/>
      <c r="D84" s="598"/>
      <c r="E84" s="599"/>
      <c r="F84" s="599"/>
      <c r="G84" s="603"/>
      <c r="H84" s="407">
        <f t="shared" si="3"/>
        <v>0</v>
      </c>
      <c r="I84" s="408">
        <f t="shared" si="4"/>
        <v>0</v>
      </c>
      <c r="J84" s="336"/>
      <c r="K84" s="336"/>
      <c r="L84" s="337"/>
    </row>
    <row r="85" spans="2:12" x14ac:dyDescent="0.2">
      <c r="B85" s="337"/>
      <c r="C85" s="337"/>
      <c r="D85" s="598"/>
      <c r="E85" s="599"/>
      <c r="F85" s="599"/>
      <c r="G85" s="603"/>
      <c r="H85" s="407">
        <f t="shared" si="3"/>
        <v>0</v>
      </c>
      <c r="I85" s="408">
        <f t="shared" si="4"/>
        <v>0</v>
      </c>
      <c r="J85" s="336"/>
      <c r="K85" s="336"/>
      <c r="L85" s="337"/>
    </row>
    <row r="86" spans="2:12" x14ac:dyDescent="0.2">
      <c r="B86" s="337"/>
      <c r="C86" s="337"/>
      <c r="D86" s="598"/>
      <c r="E86" s="599"/>
      <c r="F86" s="599"/>
      <c r="G86" s="603"/>
      <c r="H86" s="407">
        <f t="shared" si="3"/>
        <v>0</v>
      </c>
      <c r="I86" s="408">
        <f t="shared" si="4"/>
        <v>0</v>
      </c>
      <c r="J86" s="336"/>
      <c r="K86" s="336"/>
      <c r="L86" s="337"/>
    </row>
    <row r="87" spans="2:12" x14ac:dyDescent="0.2">
      <c r="B87" s="337"/>
      <c r="C87" s="337"/>
      <c r="D87" s="598"/>
      <c r="E87" s="599"/>
      <c r="F87" s="599"/>
      <c r="G87" s="603"/>
      <c r="H87" s="407">
        <f t="shared" si="3"/>
        <v>0</v>
      </c>
      <c r="I87" s="408">
        <f t="shared" si="4"/>
        <v>0</v>
      </c>
      <c r="J87" s="336"/>
      <c r="K87" s="336"/>
      <c r="L87" s="337"/>
    </row>
    <row r="88" spans="2:12" x14ac:dyDescent="0.2">
      <c r="B88" s="337"/>
      <c r="C88" s="337"/>
      <c r="D88" s="598"/>
      <c r="E88" s="599"/>
      <c r="F88" s="599"/>
      <c r="G88" s="603"/>
      <c r="H88" s="407">
        <f t="shared" si="3"/>
        <v>0</v>
      </c>
      <c r="I88" s="408">
        <f t="shared" si="4"/>
        <v>0</v>
      </c>
      <c r="J88" s="336"/>
      <c r="K88" s="336"/>
      <c r="L88" s="337"/>
    </row>
    <row r="89" spans="2:12" x14ac:dyDescent="0.2">
      <c r="B89" s="337"/>
      <c r="C89" s="337"/>
      <c r="D89" s="598"/>
      <c r="E89" s="599"/>
      <c r="F89" s="599"/>
      <c r="G89" s="603"/>
      <c r="H89" s="407">
        <f t="shared" si="3"/>
        <v>0</v>
      </c>
      <c r="I89" s="408">
        <f t="shared" si="4"/>
        <v>0</v>
      </c>
      <c r="J89" s="336"/>
      <c r="K89" s="336"/>
      <c r="L89" s="337"/>
    </row>
    <row r="90" spans="2:12" x14ac:dyDescent="0.2">
      <c r="B90" s="337"/>
      <c r="C90" s="337"/>
      <c r="D90" s="598"/>
      <c r="E90" s="599"/>
      <c r="F90" s="599"/>
      <c r="G90" s="603"/>
      <c r="H90" s="407">
        <f t="shared" si="3"/>
        <v>0</v>
      </c>
      <c r="I90" s="408">
        <f t="shared" si="4"/>
        <v>0</v>
      </c>
      <c r="J90" s="336"/>
      <c r="K90" s="336"/>
      <c r="L90" s="337"/>
    </row>
    <row r="91" spans="2:12" x14ac:dyDescent="0.2">
      <c r="B91" s="337"/>
      <c r="C91" s="337"/>
      <c r="D91" s="598"/>
      <c r="E91" s="599"/>
      <c r="F91" s="599"/>
      <c r="G91" s="603"/>
      <c r="H91" s="407">
        <f t="shared" si="3"/>
        <v>0</v>
      </c>
      <c r="I91" s="408">
        <f t="shared" si="4"/>
        <v>0</v>
      </c>
      <c r="J91" s="336"/>
      <c r="K91" s="336"/>
      <c r="L91" s="337"/>
    </row>
    <row r="92" spans="2:12" x14ac:dyDescent="0.2">
      <c r="B92" s="337"/>
      <c r="C92" s="337"/>
      <c r="D92" s="598"/>
      <c r="E92" s="599"/>
      <c r="F92" s="599"/>
      <c r="G92" s="603"/>
      <c r="H92" s="407">
        <f t="shared" si="3"/>
        <v>0</v>
      </c>
      <c r="I92" s="408">
        <f t="shared" si="4"/>
        <v>0</v>
      </c>
      <c r="J92" s="336"/>
      <c r="K92" s="336"/>
      <c r="L92" s="337"/>
    </row>
    <row r="93" spans="2:12" x14ac:dyDescent="0.2">
      <c r="B93" s="337"/>
      <c r="C93" s="337"/>
      <c r="D93" s="598"/>
      <c r="E93" s="599"/>
      <c r="F93" s="599"/>
      <c r="G93" s="603"/>
      <c r="H93" s="407">
        <f t="shared" si="3"/>
        <v>0</v>
      </c>
      <c r="I93" s="408">
        <f t="shared" si="4"/>
        <v>0</v>
      </c>
      <c r="J93" s="336"/>
      <c r="K93" s="336"/>
      <c r="L93" s="337"/>
    </row>
    <row r="94" spans="2:12" x14ac:dyDescent="0.2">
      <c r="B94" s="337"/>
      <c r="C94" s="337"/>
      <c r="D94" s="598"/>
      <c r="E94" s="599"/>
      <c r="F94" s="599"/>
      <c r="G94" s="603"/>
      <c r="H94" s="407">
        <f t="shared" si="3"/>
        <v>0</v>
      </c>
      <c r="I94" s="408">
        <f t="shared" si="4"/>
        <v>0</v>
      </c>
      <c r="J94" s="336"/>
      <c r="K94" s="336"/>
      <c r="L94" s="337"/>
    </row>
    <row r="95" spans="2:12" x14ac:dyDescent="0.2">
      <c r="B95" s="337"/>
      <c r="C95" s="337"/>
      <c r="D95" s="598"/>
      <c r="E95" s="599"/>
      <c r="F95" s="599"/>
      <c r="G95" s="603"/>
      <c r="H95" s="407">
        <f t="shared" si="3"/>
        <v>0</v>
      </c>
      <c r="I95" s="408">
        <f t="shared" si="4"/>
        <v>0</v>
      </c>
      <c r="J95" s="336"/>
      <c r="K95" s="336"/>
      <c r="L95" s="337"/>
    </row>
    <row r="96" spans="2:12" x14ac:dyDescent="0.2">
      <c r="B96" s="337"/>
      <c r="C96" s="337"/>
      <c r="D96" s="598"/>
      <c r="E96" s="599"/>
      <c r="F96" s="599"/>
      <c r="G96" s="603"/>
      <c r="H96" s="407">
        <f t="shared" si="3"/>
        <v>0</v>
      </c>
      <c r="I96" s="408">
        <f t="shared" si="4"/>
        <v>0</v>
      </c>
      <c r="J96" s="336"/>
      <c r="K96" s="336"/>
      <c r="L96" s="337"/>
    </row>
    <row r="97" spans="2:12" x14ac:dyDescent="0.2">
      <c r="B97" s="337"/>
      <c r="C97" s="337"/>
      <c r="D97" s="598"/>
      <c r="E97" s="599"/>
      <c r="F97" s="599"/>
      <c r="G97" s="603"/>
      <c r="H97" s="407">
        <f t="shared" si="3"/>
        <v>0</v>
      </c>
      <c r="I97" s="408">
        <f t="shared" si="4"/>
        <v>0</v>
      </c>
      <c r="J97" s="336"/>
      <c r="K97" s="336"/>
      <c r="L97" s="337"/>
    </row>
    <row r="98" spans="2:12" x14ac:dyDescent="0.2">
      <c r="B98" s="337"/>
      <c r="C98" s="337"/>
      <c r="D98" s="598"/>
      <c r="E98" s="599"/>
      <c r="F98" s="599"/>
      <c r="G98" s="603"/>
      <c r="H98" s="407">
        <f t="shared" si="3"/>
        <v>0</v>
      </c>
      <c r="I98" s="408">
        <f t="shared" si="4"/>
        <v>0</v>
      </c>
      <c r="J98" s="336"/>
      <c r="K98" s="336"/>
      <c r="L98" s="337"/>
    </row>
    <row r="99" spans="2:12" x14ac:dyDescent="0.2">
      <c r="B99" s="337"/>
      <c r="C99" s="337"/>
      <c r="D99" s="598"/>
      <c r="E99" s="599"/>
      <c r="F99" s="599"/>
      <c r="G99" s="603"/>
      <c r="H99" s="407">
        <f t="shared" si="3"/>
        <v>0</v>
      </c>
      <c r="I99" s="408">
        <f t="shared" si="4"/>
        <v>0</v>
      </c>
      <c r="J99" s="336"/>
      <c r="K99" s="336"/>
      <c r="L99" s="337"/>
    </row>
    <row r="100" spans="2:12" x14ac:dyDescent="0.2">
      <c r="B100" s="337"/>
      <c r="C100" s="337"/>
      <c r="D100" s="598"/>
      <c r="E100" s="599"/>
      <c r="F100" s="599"/>
      <c r="G100" s="603"/>
      <c r="H100" s="407">
        <f t="shared" si="3"/>
        <v>0</v>
      </c>
      <c r="I100" s="408">
        <f t="shared" si="4"/>
        <v>0</v>
      </c>
      <c r="J100" s="336"/>
      <c r="K100" s="336"/>
      <c r="L100" s="337"/>
    </row>
    <row r="101" spans="2:12" x14ac:dyDescent="0.2">
      <c r="B101" s="337"/>
      <c r="C101" s="337"/>
      <c r="D101" s="598"/>
      <c r="E101" s="599"/>
      <c r="F101" s="599"/>
      <c r="G101" s="603"/>
      <c r="H101" s="407">
        <f t="shared" si="3"/>
        <v>0</v>
      </c>
      <c r="I101" s="408">
        <f t="shared" si="4"/>
        <v>0</v>
      </c>
      <c r="J101" s="336"/>
      <c r="K101" s="336"/>
      <c r="L101" s="337"/>
    </row>
    <row r="102" spans="2:12" x14ac:dyDescent="0.2">
      <c r="B102" s="337"/>
      <c r="C102" s="337"/>
      <c r="D102" s="598"/>
      <c r="E102" s="599"/>
      <c r="F102" s="599"/>
      <c r="G102" s="603"/>
      <c r="H102" s="407">
        <f t="shared" ref="H102:H139" si="5">E102-G102</f>
        <v>0</v>
      </c>
      <c r="I102" s="408">
        <f t="shared" ref="I102:I139" si="6">H102-D102</f>
        <v>0</v>
      </c>
      <c r="J102" s="336"/>
      <c r="K102" s="336"/>
      <c r="L102" s="337"/>
    </row>
    <row r="103" spans="2:12" x14ac:dyDescent="0.2">
      <c r="B103" s="337"/>
      <c r="C103" s="337"/>
      <c r="D103" s="598"/>
      <c r="E103" s="599"/>
      <c r="F103" s="599"/>
      <c r="G103" s="603"/>
      <c r="H103" s="407">
        <f t="shared" si="5"/>
        <v>0</v>
      </c>
      <c r="I103" s="408">
        <f t="shared" si="6"/>
        <v>0</v>
      </c>
      <c r="J103" s="336"/>
      <c r="K103" s="336"/>
      <c r="L103" s="337"/>
    </row>
    <row r="104" spans="2:12" x14ac:dyDescent="0.2">
      <c r="B104" s="337"/>
      <c r="C104" s="337"/>
      <c r="D104" s="598"/>
      <c r="E104" s="599"/>
      <c r="F104" s="599"/>
      <c r="G104" s="603"/>
      <c r="H104" s="407">
        <f t="shared" si="5"/>
        <v>0</v>
      </c>
      <c r="I104" s="408">
        <f t="shared" si="6"/>
        <v>0</v>
      </c>
      <c r="J104" s="336"/>
      <c r="K104" s="336"/>
      <c r="L104" s="337"/>
    </row>
    <row r="105" spans="2:12" x14ac:dyDescent="0.2">
      <c r="B105" s="337"/>
      <c r="C105" s="337"/>
      <c r="D105" s="598"/>
      <c r="E105" s="599"/>
      <c r="F105" s="599"/>
      <c r="G105" s="603"/>
      <c r="H105" s="407">
        <f t="shared" si="5"/>
        <v>0</v>
      </c>
      <c r="I105" s="408">
        <f t="shared" si="6"/>
        <v>0</v>
      </c>
      <c r="J105" s="336"/>
      <c r="K105" s="336"/>
      <c r="L105" s="337"/>
    </row>
    <row r="106" spans="2:12" x14ac:dyDescent="0.2">
      <c r="B106" s="337"/>
      <c r="C106" s="337"/>
      <c r="D106" s="598"/>
      <c r="E106" s="599"/>
      <c r="F106" s="599"/>
      <c r="G106" s="603"/>
      <c r="H106" s="407">
        <f t="shared" si="5"/>
        <v>0</v>
      </c>
      <c r="I106" s="408">
        <f t="shared" si="6"/>
        <v>0</v>
      </c>
      <c r="J106" s="336"/>
      <c r="K106" s="336"/>
      <c r="L106" s="337"/>
    </row>
    <row r="107" spans="2:12" x14ac:dyDescent="0.2">
      <c r="B107" s="337"/>
      <c r="C107" s="337"/>
      <c r="D107" s="598"/>
      <c r="E107" s="599"/>
      <c r="F107" s="599"/>
      <c r="G107" s="603"/>
      <c r="H107" s="407">
        <f t="shared" si="5"/>
        <v>0</v>
      </c>
      <c r="I107" s="408">
        <f t="shared" si="6"/>
        <v>0</v>
      </c>
      <c r="J107" s="336"/>
      <c r="K107" s="336"/>
      <c r="L107" s="337"/>
    </row>
    <row r="108" spans="2:12" x14ac:dyDescent="0.2">
      <c r="B108" s="337"/>
      <c r="C108" s="337"/>
      <c r="D108" s="598"/>
      <c r="E108" s="599"/>
      <c r="F108" s="599"/>
      <c r="G108" s="603"/>
      <c r="H108" s="407">
        <f t="shared" si="5"/>
        <v>0</v>
      </c>
      <c r="I108" s="408">
        <f t="shared" si="6"/>
        <v>0</v>
      </c>
      <c r="J108" s="336"/>
      <c r="K108" s="336"/>
      <c r="L108" s="337"/>
    </row>
    <row r="109" spans="2:12" x14ac:dyDescent="0.2">
      <c r="B109" s="337"/>
      <c r="C109" s="337"/>
      <c r="D109" s="598"/>
      <c r="E109" s="599"/>
      <c r="F109" s="599"/>
      <c r="G109" s="603"/>
      <c r="H109" s="407">
        <f t="shared" si="5"/>
        <v>0</v>
      </c>
      <c r="I109" s="408">
        <f t="shared" si="6"/>
        <v>0</v>
      </c>
      <c r="J109" s="336"/>
      <c r="K109" s="336"/>
      <c r="L109" s="337"/>
    </row>
    <row r="110" spans="2:12" x14ac:dyDescent="0.2">
      <c r="B110" s="337"/>
      <c r="C110" s="337"/>
      <c r="D110" s="598"/>
      <c r="E110" s="599"/>
      <c r="F110" s="599"/>
      <c r="G110" s="603"/>
      <c r="H110" s="407">
        <f t="shared" si="5"/>
        <v>0</v>
      </c>
      <c r="I110" s="408">
        <f t="shared" si="6"/>
        <v>0</v>
      </c>
      <c r="J110" s="336"/>
      <c r="K110" s="336"/>
      <c r="L110" s="337"/>
    </row>
    <row r="111" spans="2:12" x14ac:dyDescent="0.2">
      <c r="B111" s="337"/>
      <c r="C111" s="337"/>
      <c r="D111" s="598"/>
      <c r="E111" s="599"/>
      <c r="F111" s="599"/>
      <c r="G111" s="603"/>
      <c r="H111" s="407">
        <f t="shared" si="5"/>
        <v>0</v>
      </c>
      <c r="I111" s="408">
        <f t="shared" si="6"/>
        <v>0</v>
      </c>
      <c r="J111" s="336"/>
      <c r="K111" s="336"/>
      <c r="L111" s="337"/>
    </row>
    <row r="112" spans="2:12" x14ac:dyDescent="0.2">
      <c r="B112" s="337"/>
      <c r="C112" s="337"/>
      <c r="D112" s="598"/>
      <c r="E112" s="599"/>
      <c r="F112" s="599"/>
      <c r="G112" s="603"/>
      <c r="H112" s="407">
        <f t="shared" si="5"/>
        <v>0</v>
      </c>
      <c r="I112" s="408">
        <f t="shared" si="6"/>
        <v>0</v>
      </c>
      <c r="J112" s="336"/>
      <c r="K112" s="336"/>
      <c r="L112" s="337"/>
    </row>
    <row r="113" spans="2:12" x14ac:dyDescent="0.2">
      <c r="B113" s="337"/>
      <c r="C113" s="337"/>
      <c r="D113" s="598"/>
      <c r="E113" s="599"/>
      <c r="F113" s="599"/>
      <c r="G113" s="603"/>
      <c r="H113" s="407">
        <f t="shared" si="5"/>
        <v>0</v>
      </c>
      <c r="I113" s="408">
        <f t="shared" si="6"/>
        <v>0</v>
      </c>
      <c r="J113" s="336"/>
      <c r="K113" s="336"/>
      <c r="L113" s="337"/>
    </row>
    <row r="114" spans="2:12" x14ac:dyDescent="0.2">
      <c r="B114" s="337"/>
      <c r="C114" s="337"/>
      <c r="D114" s="598"/>
      <c r="E114" s="599"/>
      <c r="F114" s="599"/>
      <c r="G114" s="603"/>
      <c r="H114" s="407">
        <f t="shared" si="5"/>
        <v>0</v>
      </c>
      <c r="I114" s="408">
        <f t="shared" si="6"/>
        <v>0</v>
      </c>
      <c r="J114" s="336"/>
      <c r="K114" s="336"/>
      <c r="L114" s="337"/>
    </row>
    <row r="115" spans="2:12" x14ac:dyDescent="0.2">
      <c r="B115" s="337"/>
      <c r="C115" s="337"/>
      <c r="D115" s="598"/>
      <c r="E115" s="599"/>
      <c r="F115" s="599"/>
      <c r="G115" s="603"/>
      <c r="H115" s="407">
        <f t="shared" si="5"/>
        <v>0</v>
      </c>
      <c r="I115" s="408">
        <f t="shared" si="6"/>
        <v>0</v>
      </c>
      <c r="J115" s="336"/>
      <c r="K115" s="336"/>
      <c r="L115" s="337"/>
    </row>
    <row r="116" spans="2:12" x14ac:dyDescent="0.2">
      <c r="B116" s="337"/>
      <c r="C116" s="337"/>
      <c r="D116" s="598"/>
      <c r="E116" s="599"/>
      <c r="F116" s="599"/>
      <c r="G116" s="603"/>
      <c r="H116" s="407">
        <f t="shared" si="5"/>
        <v>0</v>
      </c>
      <c r="I116" s="408">
        <f t="shared" si="6"/>
        <v>0</v>
      </c>
      <c r="J116" s="336"/>
      <c r="K116" s="336"/>
      <c r="L116" s="337"/>
    </row>
    <row r="117" spans="2:12" x14ac:dyDescent="0.2">
      <c r="B117" s="337"/>
      <c r="C117" s="337"/>
      <c r="D117" s="598"/>
      <c r="E117" s="599"/>
      <c r="F117" s="599"/>
      <c r="G117" s="603"/>
      <c r="H117" s="407">
        <f t="shared" si="5"/>
        <v>0</v>
      </c>
      <c r="I117" s="408">
        <f t="shared" si="6"/>
        <v>0</v>
      </c>
      <c r="J117" s="336"/>
      <c r="K117" s="336"/>
      <c r="L117" s="337"/>
    </row>
    <row r="118" spans="2:12" x14ac:dyDescent="0.2">
      <c r="B118" s="337"/>
      <c r="C118" s="337"/>
      <c r="D118" s="598"/>
      <c r="E118" s="599"/>
      <c r="F118" s="599"/>
      <c r="G118" s="603"/>
      <c r="H118" s="407">
        <f t="shared" si="5"/>
        <v>0</v>
      </c>
      <c r="I118" s="408">
        <f t="shared" si="6"/>
        <v>0</v>
      </c>
      <c r="J118" s="336"/>
      <c r="K118" s="336"/>
      <c r="L118" s="337"/>
    </row>
    <row r="119" spans="2:12" x14ac:dyDescent="0.2">
      <c r="B119" s="337"/>
      <c r="C119" s="337"/>
      <c r="D119" s="598"/>
      <c r="E119" s="599"/>
      <c r="F119" s="599"/>
      <c r="G119" s="603"/>
      <c r="H119" s="407">
        <f t="shared" si="5"/>
        <v>0</v>
      </c>
      <c r="I119" s="408">
        <f t="shared" si="6"/>
        <v>0</v>
      </c>
      <c r="J119" s="336"/>
      <c r="K119" s="336"/>
      <c r="L119" s="337"/>
    </row>
    <row r="120" spans="2:12" x14ac:dyDescent="0.2">
      <c r="B120" s="337"/>
      <c r="C120" s="337"/>
      <c r="D120" s="598"/>
      <c r="E120" s="599"/>
      <c r="F120" s="599"/>
      <c r="G120" s="603"/>
      <c r="H120" s="407">
        <f t="shared" si="5"/>
        <v>0</v>
      </c>
      <c r="I120" s="408">
        <f t="shared" si="6"/>
        <v>0</v>
      </c>
      <c r="J120" s="336"/>
      <c r="K120" s="336"/>
      <c r="L120" s="337"/>
    </row>
    <row r="121" spans="2:12" x14ac:dyDescent="0.2">
      <c r="B121" s="337"/>
      <c r="C121" s="337"/>
      <c r="D121" s="598"/>
      <c r="E121" s="599"/>
      <c r="F121" s="599"/>
      <c r="G121" s="603"/>
      <c r="H121" s="407">
        <f t="shared" si="5"/>
        <v>0</v>
      </c>
      <c r="I121" s="408">
        <f t="shared" si="6"/>
        <v>0</v>
      </c>
      <c r="J121" s="336"/>
      <c r="K121" s="336"/>
      <c r="L121" s="337"/>
    </row>
    <row r="122" spans="2:12" x14ac:dyDescent="0.2">
      <c r="B122" s="337"/>
      <c r="C122" s="337"/>
      <c r="D122" s="598"/>
      <c r="E122" s="599"/>
      <c r="F122" s="599"/>
      <c r="G122" s="603"/>
      <c r="H122" s="407">
        <f t="shared" si="5"/>
        <v>0</v>
      </c>
      <c r="I122" s="408">
        <f t="shared" si="6"/>
        <v>0</v>
      </c>
      <c r="J122" s="336"/>
      <c r="K122" s="336"/>
      <c r="L122" s="337"/>
    </row>
    <row r="123" spans="2:12" x14ac:dyDescent="0.2">
      <c r="B123" s="337"/>
      <c r="C123" s="337"/>
      <c r="D123" s="598"/>
      <c r="E123" s="599"/>
      <c r="F123" s="599"/>
      <c r="G123" s="603"/>
      <c r="H123" s="407">
        <f t="shared" si="5"/>
        <v>0</v>
      </c>
      <c r="I123" s="408">
        <f t="shared" si="6"/>
        <v>0</v>
      </c>
      <c r="J123" s="336"/>
      <c r="K123" s="336"/>
      <c r="L123" s="337"/>
    </row>
    <row r="124" spans="2:12" x14ac:dyDescent="0.2">
      <c r="B124" s="337"/>
      <c r="C124" s="337"/>
      <c r="D124" s="598"/>
      <c r="E124" s="599"/>
      <c r="F124" s="599"/>
      <c r="G124" s="603"/>
      <c r="H124" s="407">
        <f t="shared" si="5"/>
        <v>0</v>
      </c>
      <c r="I124" s="408">
        <f t="shared" si="6"/>
        <v>0</v>
      </c>
      <c r="J124" s="336"/>
      <c r="K124" s="336"/>
      <c r="L124" s="337"/>
    </row>
    <row r="125" spans="2:12" x14ac:dyDescent="0.2">
      <c r="B125" s="337"/>
      <c r="C125" s="337"/>
      <c r="D125" s="598"/>
      <c r="E125" s="599"/>
      <c r="F125" s="599"/>
      <c r="G125" s="603"/>
      <c r="H125" s="407">
        <f t="shared" si="5"/>
        <v>0</v>
      </c>
      <c r="I125" s="408">
        <f t="shared" si="6"/>
        <v>0</v>
      </c>
      <c r="J125" s="336"/>
      <c r="K125" s="336"/>
      <c r="L125" s="337"/>
    </row>
    <row r="126" spans="2:12" x14ac:dyDescent="0.2">
      <c r="B126" s="337"/>
      <c r="C126" s="337"/>
      <c r="D126" s="598"/>
      <c r="E126" s="599"/>
      <c r="F126" s="599"/>
      <c r="G126" s="603"/>
      <c r="H126" s="407">
        <f t="shared" si="5"/>
        <v>0</v>
      </c>
      <c r="I126" s="408">
        <f t="shared" si="6"/>
        <v>0</v>
      </c>
      <c r="J126" s="336"/>
      <c r="K126" s="336"/>
      <c r="L126" s="337"/>
    </row>
    <row r="127" spans="2:12" x14ac:dyDescent="0.2">
      <c r="B127" s="337"/>
      <c r="C127" s="337"/>
      <c r="D127" s="598"/>
      <c r="E127" s="599"/>
      <c r="F127" s="599"/>
      <c r="G127" s="603"/>
      <c r="H127" s="407">
        <f t="shared" si="5"/>
        <v>0</v>
      </c>
      <c r="I127" s="408">
        <f t="shared" si="6"/>
        <v>0</v>
      </c>
      <c r="J127" s="336"/>
      <c r="K127" s="336"/>
      <c r="L127" s="337"/>
    </row>
    <row r="128" spans="2:12" x14ac:dyDescent="0.2">
      <c r="B128" s="337"/>
      <c r="C128" s="337"/>
      <c r="D128" s="598"/>
      <c r="E128" s="599"/>
      <c r="F128" s="599"/>
      <c r="G128" s="603"/>
      <c r="H128" s="407">
        <f t="shared" si="5"/>
        <v>0</v>
      </c>
      <c r="I128" s="408">
        <f t="shared" si="6"/>
        <v>0</v>
      </c>
      <c r="J128" s="336"/>
      <c r="K128" s="336"/>
      <c r="L128" s="337"/>
    </row>
    <row r="129" spans="2:12" x14ac:dyDescent="0.2">
      <c r="B129" s="337"/>
      <c r="C129" s="337"/>
      <c r="D129" s="598"/>
      <c r="E129" s="599"/>
      <c r="F129" s="599"/>
      <c r="G129" s="603"/>
      <c r="H129" s="407">
        <f t="shared" si="5"/>
        <v>0</v>
      </c>
      <c r="I129" s="408">
        <f t="shared" si="6"/>
        <v>0</v>
      </c>
      <c r="J129" s="336"/>
      <c r="K129" s="336"/>
      <c r="L129" s="337"/>
    </row>
    <row r="130" spans="2:12" x14ac:dyDescent="0.2">
      <c r="B130" s="337"/>
      <c r="C130" s="337"/>
      <c r="D130" s="598"/>
      <c r="E130" s="599"/>
      <c r="F130" s="599"/>
      <c r="G130" s="603"/>
      <c r="H130" s="407">
        <f t="shared" si="5"/>
        <v>0</v>
      </c>
      <c r="I130" s="408">
        <f t="shared" si="6"/>
        <v>0</v>
      </c>
      <c r="J130" s="336"/>
      <c r="K130" s="336"/>
      <c r="L130" s="337"/>
    </row>
    <row r="131" spans="2:12" x14ac:dyDescent="0.2">
      <c r="B131" s="337"/>
      <c r="C131" s="337"/>
      <c r="D131" s="598"/>
      <c r="E131" s="599"/>
      <c r="F131" s="599"/>
      <c r="G131" s="603"/>
      <c r="H131" s="407">
        <f t="shared" si="5"/>
        <v>0</v>
      </c>
      <c r="I131" s="408">
        <f t="shared" si="6"/>
        <v>0</v>
      </c>
      <c r="J131" s="336"/>
      <c r="K131" s="336"/>
      <c r="L131" s="337"/>
    </row>
    <row r="132" spans="2:12" x14ac:dyDescent="0.2">
      <c r="B132" s="337"/>
      <c r="C132" s="337"/>
      <c r="D132" s="598"/>
      <c r="E132" s="599"/>
      <c r="F132" s="599"/>
      <c r="G132" s="603"/>
      <c r="H132" s="407">
        <f t="shared" si="5"/>
        <v>0</v>
      </c>
      <c r="I132" s="408">
        <f t="shared" si="6"/>
        <v>0</v>
      </c>
      <c r="J132" s="336"/>
      <c r="K132" s="336"/>
      <c r="L132" s="337"/>
    </row>
    <row r="133" spans="2:12" x14ac:dyDescent="0.2">
      <c r="B133" s="337"/>
      <c r="C133" s="337"/>
      <c r="D133" s="598"/>
      <c r="E133" s="599"/>
      <c r="F133" s="599"/>
      <c r="G133" s="603"/>
      <c r="H133" s="407">
        <f t="shared" si="5"/>
        <v>0</v>
      </c>
      <c r="I133" s="408">
        <f t="shared" si="6"/>
        <v>0</v>
      </c>
      <c r="J133" s="336"/>
      <c r="K133" s="336"/>
      <c r="L133" s="337"/>
    </row>
    <row r="134" spans="2:12" x14ac:dyDescent="0.2">
      <c r="B134" s="337"/>
      <c r="C134" s="337"/>
      <c r="D134" s="598"/>
      <c r="E134" s="599"/>
      <c r="F134" s="599"/>
      <c r="G134" s="603"/>
      <c r="H134" s="407">
        <f t="shared" si="5"/>
        <v>0</v>
      </c>
      <c r="I134" s="408">
        <f t="shared" si="6"/>
        <v>0</v>
      </c>
      <c r="J134" s="336"/>
      <c r="K134" s="336"/>
      <c r="L134" s="337"/>
    </row>
    <row r="135" spans="2:12" x14ac:dyDescent="0.2">
      <c r="B135" s="337"/>
      <c r="C135" s="337"/>
      <c r="D135" s="598"/>
      <c r="E135" s="599"/>
      <c r="F135" s="599"/>
      <c r="G135" s="603"/>
      <c r="H135" s="407">
        <f t="shared" si="5"/>
        <v>0</v>
      </c>
      <c r="I135" s="408">
        <f t="shared" si="6"/>
        <v>0</v>
      </c>
      <c r="J135" s="336"/>
      <c r="K135" s="336"/>
      <c r="L135" s="337"/>
    </row>
    <row r="136" spans="2:12" x14ac:dyDescent="0.2">
      <c r="B136" s="337"/>
      <c r="C136" s="337"/>
      <c r="D136" s="598"/>
      <c r="E136" s="599"/>
      <c r="F136" s="599"/>
      <c r="G136" s="603"/>
      <c r="H136" s="407">
        <f t="shared" si="5"/>
        <v>0</v>
      </c>
      <c r="I136" s="408">
        <f t="shared" si="6"/>
        <v>0</v>
      </c>
      <c r="J136" s="336"/>
      <c r="K136" s="336"/>
      <c r="L136" s="337"/>
    </row>
    <row r="137" spans="2:12" x14ac:dyDescent="0.2">
      <c r="B137" s="337"/>
      <c r="C137" s="337"/>
      <c r="D137" s="598"/>
      <c r="E137" s="599"/>
      <c r="F137" s="599"/>
      <c r="G137" s="603"/>
      <c r="H137" s="407">
        <f t="shared" si="5"/>
        <v>0</v>
      </c>
      <c r="I137" s="408">
        <f t="shared" si="6"/>
        <v>0</v>
      </c>
      <c r="J137" s="336"/>
      <c r="K137" s="336"/>
      <c r="L137" s="337"/>
    </row>
    <row r="138" spans="2:12" x14ac:dyDescent="0.2">
      <c r="B138" s="337"/>
      <c r="C138" s="337"/>
      <c r="D138" s="598"/>
      <c r="E138" s="599"/>
      <c r="F138" s="599"/>
      <c r="G138" s="603"/>
      <c r="H138" s="407">
        <f t="shared" si="5"/>
        <v>0</v>
      </c>
      <c r="I138" s="408">
        <f t="shared" si="6"/>
        <v>0</v>
      </c>
      <c r="J138" s="336"/>
      <c r="K138" s="336"/>
      <c r="L138" s="337"/>
    </row>
    <row r="139" spans="2:12" x14ac:dyDescent="0.2">
      <c r="B139" s="337"/>
      <c r="C139" s="337"/>
      <c r="D139" s="598"/>
      <c r="E139" s="599"/>
      <c r="F139" s="599"/>
      <c r="G139" s="603"/>
      <c r="H139" s="407">
        <f t="shared" si="5"/>
        <v>0</v>
      </c>
      <c r="I139" s="408">
        <f t="shared" si="6"/>
        <v>0</v>
      </c>
      <c r="J139" s="336"/>
      <c r="K139" s="336"/>
      <c r="L139" s="337"/>
    </row>
    <row r="140" spans="2:12" x14ac:dyDescent="0.2">
      <c r="B140" s="337"/>
      <c r="C140" s="337"/>
      <c r="D140" s="598"/>
      <c r="E140" s="599"/>
      <c r="F140" s="599"/>
      <c r="G140" s="603"/>
      <c r="H140" s="407">
        <f t="shared" si="1"/>
        <v>0</v>
      </c>
      <c r="I140" s="408">
        <f t="shared" si="2"/>
        <v>0</v>
      </c>
      <c r="J140" s="336"/>
      <c r="K140" s="336"/>
      <c r="L140" s="337"/>
    </row>
    <row r="141" spans="2:12" x14ac:dyDescent="0.2">
      <c r="B141" s="337"/>
      <c r="C141" s="337"/>
      <c r="D141" s="598"/>
      <c r="E141" s="599"/>
      <c r="F141" s="599"/>
      <c r="G141" s="603"/>
      <c r="H141" s="407">
        <f t="shared" si="1"/>
        <v>0</v>
      </c>
      <c r="I141" s="408">
        <f t="shared" si="2"/>
        <v>0</v>
      </c>
      <c r="J141" s="336"/>
      <c r="K141" s="336"/>
      <c r="L141" s="337"/>
    </row>
    <row r="142" spans="2:12" x14ac:dyDescent="0.2">
      <c r="B142" s="337"/>
      <c r="C142" s="337"/>
      <c r="D142" s="598"/>
      <c r="E142" s="599"/>
      <c r="F142" s="599"/>
      <c r="G142" s="603"/>
      <c r="H142" s="407">
        <f t="shared" si="1"/>
        <v>0</v>
      </c>
      <c r="I142" s="408">
        <f t="shared" si="2"/>
        <v>0</v>
      </c>
      <c r="J142" s="336"/>
      <c r="K142" s="336"/>
      <c r="L142" s="337"/>
    </row>
    <row r="143" spans="2:12" x14ac:dyDescent="0.2">
      <c r="B143" s="337"/>
      <c r="C143" s="337"/>
      <c r="D143" s="598"/>
      <c r="E143" s="599"/>
      <c r="F143" s="599"/>
      <c r="G143" s="603"/>
      <c r="H143" s="407">
        <f t="shared" si="1"/>
        <v>0</v>
      </c>
      <c r="I143" s="408">
        <f t="shared" ref="I143:I160" si="7">H143-D143</f>
        <v>0</v>
      </c>
      <c r="J143" s="336"/>
      <c r="K143" s="336"/>
      <c r="L143" s="337"/>
    </row>
    <row r="144" spans="2:12" x14ac:dyDescent="0.2">
      <c r="B144" s="337"/>
      <c r="C144" s="337"/>
      <c r="D144" s="598"/>
      <c r="E144" s="599"/>
      <c r="F144" s="599"/>
      <c r="G144" s="603"/>
      <c r="H144" s="407">
        <f t="shared" si="1"/>
        <v>0</v>
      </c>
      <c r="I144" s="408">
        <f t="shared" si="7"/>
        <v>0</v>
      </c>
      <c r="J144" s="336"/>
      <c r="K144" s="336"/>
      <c r="L144" s="337"/>
    </row>
    <row r="145" spans="2:12" x14ac:dyDescent="0.2">
      <c r="B145" s="337"/>
      <c r="C145" s="337"/>
      <c r="D145" s="598"/>
      <c r="E145" s="599"/>
      <c r="F145" s="599"/>
      <c r="G145" s="603"/>
      <c r="H145" s="407">
        <f t="shared" si="1"/>
        <v>0</v>
      </c>
      <c r="I145" s="408">
        <f t="shared" si="7"/>
        <v>0</v>
      </c>
      <c r="J145" s="336"/>
      <c r="K145" s="336"/>
      <c r="L145" s="337"/>
    </row>
    <row r="146" spans="2:12" x14ac:dyDescent="0.2">
      <c r="B146" s="337"/>
      <c r="C146" s="337"/>
      <c r="D146" s="598"/>
      <c r="E146" s="599"/>
      <c r="F146" s="599"/>
      <c r="G146" s="603"/>
      <c r="H146" s="407">
        <f t="shared" si="1"/>
        <v>0</v>
      </c>
      <c r="I146" s="408">
        <f t="shared" si="7"/>
        <v>0</v>
      </c>
      <c r="J146" s="336"/>
      <c r="K146" s="336"/>
      <c r="L146" s="337"/>
    </row>
    <row r="147" spans="2:12" x14ac:dyDescent="0.2">
      <c r="B147" s="337"/>
      <c r="C147" s="337"/>
      <c r="D147" s="598"/>
      <c r="E147" s="599"/>
      <c r="F147" s="599"/>
      <c r="G147" s="603"/>
      <c r="H147" s="407">
        <f t="shared" si="1"/>
        <v>0</v>
      </c>
      <c r="I147" s="408">
        <f t="shared" si="7"/>
        <v>0</v>
      </c>
      <c r="J147" s="336"/>
      <c r="K147" s="336"/>
      <c r="L147" s="337"/>
    </row>
    <row r="148" spans="2:12" x14ac:dyDescent="0.2">
      <c r="B148" s="337"/>
      <c r="C148" s="337"/>
      <c r="D148" s="598"/>
      <c r="E148" s="599"/>
      <c r="F148" s="599"/>
      <c r="G148" s="603"/>
      <c r="H148" s="407">
        <f t="shared" si="1"/>
        <v>0</v>
      </c>
      <c r="I148" s="408">
        <f t="shared" si="7"/>
        <v>0</v>
      </c>
      <c r="J148" s="336"/>
      <c r="K148" s="336"/>
      <c r="L148" s="337"/>
    </row>
    <row r="149" spans="2:12" x14ac:dyDescent="0.2">
      <c r="B149" s="337"/>
      <c r="C149" s="337"/>
      <c r="D149" s="598"/>
      <c r="E149" s="599"/>
      <c r="F149" s="599"/>
      <c r="G149" s="603"/>
      <c r="H149" s="407">
        <f t="shared" si="1"/>
        <v>0</v>
      </c>
      <c r="I149" s="408">
        <f t="shared" si="7"/>
        <v>0</v>
      </c>
      <c r="J149" s="336"/>
      <c r="K149" s="336"/>
      <c r="L149" s="337"/>
    </row>
    <row r="150" spans="2:12" x14ac:dyDescent="0.2">
      <c r="B150" s="337"/>
      <c r="C150" s="337"/>
      <c r="D150" s="598"/>
      <c r="E150" s="599"/>
      <c r="F150" s="599"/>
      <c r="G150" s="603"/>
      <c r="H150" s="407">
        <f t="shared" si="1"/>
        <v>0</v>
      </c>
      <c r="I150" s="408">
        <f t="shared" si="7"/>
        <v>0</v>
      </c>
      <c r="J150" s="336"/>
      <c r="K150" s="336"/>
      <c r="L150" s="337"/>
    </row>
    <row r="151" spans="2:12" x14ac:dyDescent="0.2">
      <c r="B151" s="337"/>
      <c r="C151" s="337"/>
      <c r="D151" s="598"/>
      <c r="E151" s="599"/>
      <c r="F151" s="599"/>
      <c r="G151" s="603"/>
      <c r="H151" s="407">
        <f t="shared" si="1"/>
        <v>0</v>
      </c>
      <c r="I151" s="408">
        <f t="shared" si="7"/>
        <v>0</v>
      </c>
      <c r="J151" s="336"/>
      <c r="K151" s="336"/>
      <c r="L151" s="337"/>
    </row>
    <row r="152" spans="2:12" x14ac:dyDescent="0.2">
      <c r="B152" s="337"/>
      <c r="C152" s="337"/>
      <c r="D152" s="598"/>
      <c r="E152" s="599"/>
      <c r="F152" s="599"/>
      <c r="G152" s="603"/>
      <c r="H152" s="407">
        <f t="shared" si="1"/>
        <v>0</v>
      </c>
      <c r="I152" s="408">
        <f t="shared" si="7"/>
        <v>0</v>
      </c>
      <c r="J152" s="336"/>
      <c r="K152" s="336"/>
      <c r="L152" s="337"/>
    </row>
    <row r="153" spans="2:12" x14ac:dyDescent="0.2">
      <c r="B153" s="337"/>
      <c r="C153" s="337"/>
      <c r="D153" s="598"/>
      <c r="E153" s="599"/>
      <c r="F153" s="599"/>
      <c r="G153" s="603"/>
      <c r="H153" s="407">
        <f t="shared" si="1"/>
        <v>0</v>
      </c>
      <c r="I153" s="408">
        <f t="shared" si="7"/>
        <v>0</v>
      </c>
      <c r="J153" s="336"/>
      <c r="K153" s="336"/>
      <c r="L153" s="337"/>
    </row>
    <row r="154" spans="2:12" x14ac:dyDescent="0.2">
      <c r="B154" s="337"/>
      <c r="C154" s="337"/>
      <c r="D154" s="598"/>
      <c r="E154" s="599"/>
      <c r="F154" s="599"/>
      <c r="G154" s="603"/>
      <c r="H154" s="407">
        <f t="shared" si="1"/>
        <v>0</v>
      </c>
      <c r="I154" s="408">
        <f t="shared" si="7"/>
        <v>0</v>
      </c>
      <c r="J154" s="336"/>
      <c r="K154" s="336"/>
      <c r="L154" s="337"/>
    </row>
    <row r="155" spans="2:12" x14ac:dyDescent="0.2">
      <c r="B155" s="337"/>
      <c r="C155" s="337"/>
      <c r="D155" s="598"/>
      <c r="E155" s="599"/>
      <c r="F155" s="599"/>
      <c r="G155" s="603"/>
      <c r="H155" s="407">
        <f t="shared" si="1"/>
        <v>0</v>
      </c>
      <c r="I155" s="408">
        <f t="shared" si="7"/>
        <v>0</v>
      </c>
      <c r="J155" s="336"/>
      <c r="K155" s="336"/>
      <c r="L155" s="337"/>
    </row>
    <row r="156" spans="2:12" x14ac:dyDescent="0.2">
      <c r="B156" s="337"/>
      <c r="C156" s="337"/>
      <c r="D156" s="598"/>
      <c r="E156" s="599"/>
      <c r="F156" s="599"/>
      <c r="G156" s="603"/>
      <c r="H156" s="407">
        <f t="shared" si="1"/>
        <v>0</v>
      </c>
      <c r="I156" s="408">
        <f t="shared" si="7"/>
        <v>0</v>
      </c>
      <c r="J156" s="336"/>
      <c r="K156" s="336"/>
      <c r="L156" s="337"/>
    </row>
    <row r="157" spans="2:12" x14ac:dyDescent="0.2">
      <c r="B157" s="337"/>
      <c r="C157" s="337"/>
      <c r="D157" s="598"/>
      <c r="E157" s="599"/>
      <c r="F157" s="599"/>
      <c r="G157" s="603"/>
      <c r="H157" s="407">
        <f t="shared" si="1"/>
        <v>0</v>
      </c>
      <c r="I157" s="408">
        <f t="shared" si="7"/>
        <v>0</v>
      </c>
      <c r="J157" s="336"/>
      <c r="K157" s="336"/>
      <c r="L157" s="337"/>
    </row>
    <row r="158" spans="2:12" x14ac:dyDescent="0.2">
      <c r="B158" s="337"/>
      <c r="C158" s="337"/>
      <c r="D158" s="598"/>
      <c r="E158" s="599"/>
      <c r="F158" s="599"/>
      <c r="G158" s="603"/>
      <c r="H158" s="407">
        <f t="shared" si="1"/>
        <v>0</v>
      </c>
      <c r="I158" s="408">
        <f t="shared" si="7"/>
        <v>0</v>
      </c>
      <c r="J158" s="336"/>
      <c r="K158" s="336"/>
      <c r="L158" s="337"/>
    </row>
    <row r="159" spans="2:12" x14ac:dyDescent="0.2">
      <c r="B159" s="337"/>
      <c r="C159" s="337"/>
      <c r="D159" s="598"/>
      <c r="E159" s="599"/>
      <c r="F159" s="599"/>
      <c r="G159" s="603"/>
      <c r="H159" s="407">
        <f t="shared" si="1"/>
        <v>0</v>
      </c>
      <c r="I159" s="408">
        <f t="shared" si="7"/>
        <v>0</v>
      </c>
      <c r="J159" s="336"/>
      <c r="K159" s="336"/>
      <c r="L159" s="337"/>
    </row>
    <row r="160" spans="2:12" x14ac:dyDescent="0.2">
      <c r="B160" s="337"/>
      <c r="C160" s="337"/>
      <c r="D160" s="598"/>
      <c r="E160" s="599"/>
      <c r="F160" s="599"/>
      <c r="G160" s="603"/>
      <c r="H160" s="407">
        <f t="shared" si="1"/>
        <v>0</v>
      </c>
      <c r="I160" s="408">
        <f t="shared" si="7"/>
        <v>0</v>
      </c>
      <c r="J160" s="336"/>
      <c r="K160" s="336"/>
      <c r="L160" s="337"/>
    </row>
  </sheetData>
  <sheetProtection password="A253"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0">
    <tabColor indexed="43"/>
  </sheetPr>
  <dimension ref="A1:K156"/>
  <sheetViews>
    <sheetView showGridLines="0" workbookViewId="0">
      <pane ySplit="6" topLeftCell="A25" activePane="bottomLeft" state="frozen"/>
      <selection pane="bottomLeft" activeCell="C6" sqref="C6"/>
    </sheetView>
  </sheetViews>
  <sheetFormatPr baseColWidth="10" defaultRowHeight="11.25" x14ac:dyDescent="0.2"/>
  <cols>
    <col min="1" max="1" width="3" style="347" customWidth="1"/>
    <col min="2" max="2" width="35.625" style="347" customWidth="1"/>
    <col min="3" max="3" width="15.625" style="347" customWidth="1"/>
    <col min="4" max="4" width="15.625" style="354" customWidth="1"/>
    <col min="5" max="10" width="15.625" style="347" customWidth="1"/>
    <col min="11" max="11" width="35.625" style="347" customWidth="1"/>
    <col min="12" max="250" width="11" style="347"/>
    <col min="251" max="251" width="22.5" style="347" customWidth="1"/>
    <col min="252" max="252" width="26.875" style="347" customWidth="1"/>
    <col min="253" max="253" width="14.875" style="347" customWidth="1"/>
    <col min="254" max="257" width="13.75" style="347" customWidth="1"/>
    <col min="258" max="266" width="12.5" style="347" customWidth="1"/>
    <col min="267" max="267" width="26.875" style="347" customWidth="1"/>
    <col min="268" max="506" width="11" style="347"/>
    <col min="507" max="507" width="22.5" style="347" customWidth="1"/>
    <col min="508" max="508" width="26.875" style="347" customWidth="1"/>
    <col min="509" max="509" width="14.875" style="347" customWidth="1"/>
    <col min="510" max="513" width="13.75" style="347" customWidth="1"/>
    <col min="514" max="522" width="12.5" style="347" customWidth="1"/>
    <col min="523" max="523" width="26.875" style="347" customWidth="1"/>
    <col min="524" max="762" width="11" style="347"/>
    <col min="763" max="763" width="22.5" style="347" customWidth="1"/>
    <col min="764" max="764" width="26.875" style="347" customWidth="1"/>
    <col min="765" max="765" width="14.875" style="347" customWidth="1"/>
    <col min="766" max="769" width="13.75" style="347" customWidth="1"/>
    <col min="770" max="778" width="12.5" style="347" customWidth="1"/>
    <col min="779" max="779" width="26.875" style="347" customWidth="1"/>
    <col min="780" max="1018" width="11" style="347"/>
    <col min="1019" max="1019" width="22.5" style="347" customWidth="1"/>
    <col min="1020" max="1020" width="26.875" style="347" customWidth="1"/>
    <col min="1021" max="1021" width="14.875" style="347" customWidth="1"/>
    <col min="1022" max="1025" width="13.75" style="347" customWidth="1"/>
    <col min="1026" max="1034" width="12.5" style="347" customWidth="1"/>
    <col min="1035" max="1035" width="26.875" style="347" customWidth="1"/>
    <col min="1036" max="1274" width="11" style="347"/>
    <col min="1275" max="1275" width="22.5" style="347" customWidth="1"/>
    <col min="1276" max="1276" width="26.875" style="347" customWidth="1"/>
    <col min="1277" max="1277" width="14.875" style="347" customWidth="1"/>
    <col min="1278" max="1281" width="13.75" style="347" customWidth="1"/>
    <col min="1282" max="1290" width="12.5" style="347" customWidth="1"/>
    <col min="1291" max="1291" width="26.875" style="347" customWidth="1"/>
    <col min="1292" max="1530" width="11" style="347"/>
    <col min="1531" max="1531" width="22.5" style="347" customWidth="1"/>
    <col min="1532" max="1532" width="26.875" style="347" customWidth="1"/>
    <col min="1533" max="1533" width="14.875" style="347" customWidth="1"/>
    <col min="1534" max="1537" width="13.75" style="347" customWidth="1"/>
    <col min="1538" max="1546" width="12.5" style="347" customWidth="1"/>
    <col min="1547" max="1547" width="26.875" style="347" customWidth="1"/>
    <col min="1548" max="1786" width="11" style="347"/>
    <col min="1787" max="1787" width="22.5" style="347" customWidth="1"/>
    <col min="1788" max="1788" width="26.875" style="347" customWidth="1"/>
    <col min="1789" max="1789" width="14.875" style="347" customWidth="1"/>
    <col min="1790" max="1793" width="13.75" style="347" customWidth="1"/>
    <col min="1794" max="1802" width="12.5" style="347" customWidth="1"/>
    <col min="1803" max="1803" width="26.875" style="347" customWidth="1"/>
    <col min="1804" max="2042" width="11" style="347"/>
    <col min="2043" max="2043" width="22.5" style="347" customWidth="1"/>
    <col min="2044" max="2044" width="26.875" style="347" customWidth="1"/>
    <col min="2045" max="2045" width="14.875" style="347" customWidth="1"/>
    <col min="2046" max="2049" width="13.75" style="347" customWidth="1"/>
    <col min="2050" max="2058" width="12.5" style="347" customWidth="1"/>
    <col min="2059" max="2059" width="26.875" style="347" customWidth="1"/>
    <col min="2060" max="2298" width="11" style="347"/>
    <col min="2299" max="2299" width="22.5" style="347" customWidth="1"/>
    <col min="2300" max="2300" width="26.875" style="347" customWidth="1"/>
    <col min="2301" max="2301" width="14.875" style="347" customWidth="1"/>
    <col min="2302" max="2305" width="13.75" style="347" customWidth="1"/>
    <col min="2306" max="2314" width="12.5" style="347" customWidth="1"/>
    <col min="2315" max="2315" width="26.875" style="347" customWidth="1"/>
    <col min="2316" max="2554" width="11" style="347"/>
    <col min="2555" max="2555" width="22.5" style="347" customWidth="1"/>
    <col min="2556" max="2556" width="26.875" style="347" customWidth="1"/>
    <col min="2557" max="2557" width="14.875" style="347" customWidth="1"/>
    <col min="2558" max="2561" width="13.75" style="347" customWidth="1"/>
    <col min="2562" max="2570" width="12.5" style="347" customWidth="1"/>
    <col min="2571" max="2571" width="26.875" style="347" customWidth="1"/>
    <col min="2572" max="2810" width="11" style="347"/>
    <col min="2811" max="2811" width="22.5" style="347" customWidth="1"/>
    <col min="2812" max="2812" width="26.875" style="347" customWidth="1"/>
    <col min="2813" max="2813" width="14.875" style="347" customWidth="1"/>
    <col min="2814" max="2817" width="13.75" style="347" customWidth="1"/>
    <col min="2818" max="2826" width="12.5" style="347" customWidth="1"/>
    <col min="2827" max="2827" width="26.875" style="347" customWidth="1"/>
    <col min="2828" max="3066" width="11" style="347"/>
    <col min="3067" max="3067" width="22.5" style="347" customWidth="1"/>
    <col min="3068" max="3068" width="26.875" style="347" customWidth="1"/>
    <col min="3069" max="3069" width="14.875" style="347" customWidth="1"/>
    <col min="3070" max="3073" width="13.75" style="347" customWidth="1"/>
    <col min="3074" max="3082" width="12.5" style="347" customWidth="1"/>
    <col min="3083" max="3083" width="26.875" style="347" customWidth="1"/>
    <col min="3084" max="3322" width="11" style="347"/>
    <col min="3323" max="3323" width="22.5" style="347" customWidth="1"/>
    <col min="3324" max="3324" width="26.875" style="347" customWidth="1"/>
    <col min="3325" max="3325" width="14.875" style="347" customWidth="1"/>
    <col min="3326" max="3329" width="13.75" style="347" customWidth="1"/>
    <col min="3330" max="3338" width="12.5" style="347" customWidth="1"/>
    <col min="3339" max="3339" width="26.875" style="347" customWidth="1"/>
    <col min="3340" max="3578" width="11" style="347"/>
    <col min="3579" max="3579" width="22.5" style="347" customWidth="1"/>
    <col min="3580" max="3580" width="26.875" style="347" customWidth="1"/>
    <col min="3581" max="3581" width="14.875" style="347" customWidth="1"/>
    <col min="3582" max="3585" width="13.75" style="347" customWidth="1"/>
    <col min="3586" max="3594" width="12.5" style="347" customWidth="1"/>
    <col min="3595" max="3595" width="26.875" style="347" customWidth="1"/>
    <col min="3596" max="3834" width="11" style="347"/>
    <col min="3835" max="3835" width="22.5" style="347" customWidth="1"/>
    <col min="3836" max="3836" width="26.875" style="347" customWidth="1"/>
    <col min="3837" max="3837" width="14.875" style="347" customWidth="1"/>
    <col min="3838" max="3841" width="13.75" style="347" customWidth="1"/>
    <col min="3842" max="3850" width="12.5" style="347" customWidth="1"/>
    <col min="3851" max="3851" width="26.875" style="347" customWidth="1"/>
    <col min="3852" max="4090" width="11" style="347"/>
    <col min="4091" max="4091" width="22.5" style="347" customWidth="1"/>
    <col min="4092" max="4092" width="26.875" style="347" customWidth="1"/>
    <col min="4093" max="4093" width="14.875" style="347" customWidth="1"/>
    <col min="4094" max="4097" width="13.75" style="347" customWidth="1"/>
    <col min="4098" max="4106" width="12.5" style="347" customWidth="1"/>
    <col min="4107" max="4107" width="26.875" style="347" customWidth="1"/>
    <col min="4108" max="4346" width="11" style="347"/>
    <col min="4347" max="4347" width="22.5" style="347" customWidth="1"/>
    <col min="4348" max="4348" width="26.875" style="347" customWidth="1"/>
    <col min="4349" max="4349" width="14.875" style="347" customWidth="1"/>
    <col min="4350" max="4353" width="13.75" style="347" customWidth="1"/>
    <col min="4354" max="4362" width="12.5" style="347" customWidth="1"/>
    <col min="4363" max="4363" width="26.875" style="347" customWidth="1"/>
    <col min="4364" max="4602" width="11" style="347"/>
    <col min="4603" max="4603" width="22.5" style="347" customWidth="1"/>
    <col min="4604" max="4604" width="26.875" style="347" customWidth="1"/>
    <col min="4605" max="4605" width="14.875" style="347" customWidth="1"/>
    <col min="4606" max="4609" width="13.75" style="347" customWidth="1"/>
    <col min="4610" max="4618" width="12.5" style="347" customWidth="1"/>
    <col min="4619" max="4619" width="26.875" style="347" customWidth="1"/>
    <col min="4620" max="4858" width="11" style="347"/>
    <col min="4859" max="4859" width="22.5" style="347" customWidth="1"/>
    <col min="4860" max="4860" width="26.875" style="347" customWidth="1"/>
    <col min="4861" max="4861" width="14.875" style="347" customWidth="1"/>
    <col min="4862" max="4865" width="13.75" style="347" customWidth="1"/>
    <col min="4866" max="4874" width="12.5" style="347" customWidth="1"/>
    <col min="4875" max="4875" width="26.875" style="347" customWidth="1"/>
    <col min="4876" max="5114" width="11" style="347"/>
    <col min="5115" max="5115" width="22.5" style="347" customWidth="1"/>
    <col min="5116" max="5116" width="26.875" style="347" customWidth="1"/>
    <col min="5117" max="5117" width="14.875" style="347" customWidth="1"/>
    <col min="5118" max="5121" width="13.75" style="347" customWidth="1"/>
    <col min="5122" max="5130" width="12.5" style="347" customWidth="1"/>
    <col min="5131" max="5131" width="26.875" style="347" customWidth="1"/>
    <col min="5132" max="5370" width="11" style="347"/>
    <col min="5371" max="5371" width="22.5" style="347" customWidth="1"/>
    <col min="5372" max="5372" width="26.875" style="347" customWidth="1"/>
    <col min="5373" max="5373" width="14.875" style="347" customWidth="1"/>
    <col min="5374" max="5377" width="13.75" style="347" customWidth="1"/>
    <col min="5378" max="5386" width="12.5" style="347" customWidth="1"/>
    <col min="5387" max="5387" width="26.875" style="347" customWidth="1"/>
    <col min="5388" max="5626" width="11" style="347"/>
    <col min="5627" max="5627" width="22.5" style="347" customWidth="1"/>
    <col min="5628" max="5628" width="26.875" style="347" customWidth="1"/>
    <col min="5629" max="5629" width="14.875" style="347" customWidth="1"/>
    <col min="5630" max="5633" width="13.75" style="347" customWidth="1"/>
    <col min="5634" max="5642" width="12.5" style="347" customWidth="1"/>
    <col min="5643" max="5643" width="26.875" style="347" customWidth="1"/>
    <col min="5644" max="5882" width="11" style="347"/>
    <col min="5883" max="5883" width="22.5" style="347" customWidth="1"/>
    <col min="5884" max="5884" width="26.875" style="347" customWidth="1"/>
    <col min="5885" max="5885" width="14.875" style="347" customWidth="1"/>
    <col min="5886" max="5889" width="13.75" style="347" customWidth="1"/>
    <col min="5890" max="5898" width="12.5" style="347" customWidth="1"/>
    <col min="5899" max="5899" width="26.875" style="347" customWidth="1"/>
    <col min="5900" max="6138" width="11" style="347"/>
    <col min="6139" max="6139" width="22.5" style="347" customWidth="1"/>
    <col min="6140" max="6140" width="26.875" style="347" customWidth="1"/>
    <col min="6141" max="6141" width="14.875" style="347" customWidth="1"/>
    <col min="6142" max="6145" width="13.75" style="347" customWidth="1"/>
    <col min="6146" max="6154" width="12.5" style="347" customWidth="1"/>
    <col min="6155" max="6155" width="26.875" style="347" customWidth="1"/>
    <col min="6156" max="6394" width="11" style="347"/>
    <col min="6395" max="6395" width="22.5" style="347" customWidth="1"/>
    <col min="6396" max="6396" width="26.875" style="347" customWidth="1"/>
    <col min="6397" max="6397" width="14.875" style="347" customWidth="1"/>
    <col min="6398" max="6401" width="13.75" style="347" customWidth="1"/>
    <col min="6402" max="6410" width="12.5" style="347" customWidth="1"/>
    <col min="6411" max="6411" width="26.875" style="347" customWidth="1"/>
    <col min="6412" max="6650" width="11" style="347"/>
    <col min="6651" max="6651" width="22.5" style="347" customWidth="1"/>
    <col min="6652" max="6652" width="26.875" style="347" customWidth="1"/>
    <col min="6653" max="6653" width="14.875" style="347" customWidth="1"/>
    <col min="6654" max="6657" width="13.75" style="347" customWidth="1"/>
    <col min="6658" max="6666" width="12.5" style="347" customWidth="1"/>
    <col min="6667" max="6667" width="26.875" style="347" customWidth="1"/>
    <col min="6668" max="6906" width="11" style="347"/>
    <col min="6907" max="6907" width="22.5" style="347" customWidth="1"/>
    <col min="6908" max="6908" width="26.875" style="347" customWidth="1"/>
    <col min="6909" max="6909" width="14.875" style="347" customWidth="1"/>
    <col min="6910" max="6913" width="13.75" style="347" customWidth="1"/>
    <col min="6914" max="6922" width="12.5" style="347" customWidth="1"/>
    <col min="6923" max="6923" width="26.875" style="347" customWidth="1"/>
    <col min="6924" max="7162" width="11" style="347"/>
    <col min="7163" max="7163" width="22.5" style="347" customWidth="1"/>
    <col min="7164" max="7164" width="26.875" style="347" customWidth="1"/>
    <col min="7165" max="7165" width="14.875" style="347" customWidth="1"/>
    <col min="7166" max="7169" width="13.75" style="347" customWidth="1"/>
    <col min="7170" max="7178" width="12.5" style="347" customWidth="1"/>
    <col min="7179" max="7179" width="26.875" style="347" customWidth="1"/>
    <col min="7180" max="7418" width="11" style="347"/>
    <col min="7419" max="7419" width="22.5" style="347" customWidth="1"/>
    <col min="7420" max="7420" width="26.875" style="347" customWidth="1"/>
    <col min="7421" max="7421" width="14.875" style="347" customWidth="1"/>
    <col min="7422" max="7425" width="13.75" style="347" customWidth="1"/>
    <col min="7426" max="7434" width="12.5" style="347" customWidth="1"/>
    <col min="7435" max="7435" width="26.875" style="347" customWidth="1"/>
    <col min="7436" max="7674" width="11" style="347"/>
    <col min="7675" max="7675" width="22.5" style="347" customWidth="1"/>
    <col min="7676" max="7676" width="26.875" style="347" customWidth="1"/>
    <col min="7677" max="7677" width="14.875" style="347" customWidth="1"/>
    <col min="7678" max="7681" width="13.75" style="347" customWidth="1"/>
    <col min="7682" max="7690" width="12.5" style="347" customWidth="1"/>
    <col min="7691" max="7691" width="26.875" style="347" customWidth="1"/>
    <col min="7692" max="7930" width="11" style="347"/>
    <col min="7931" max="7931" width="22.5" style="347" customWidth="1"/>
    <col min="7932" max="7932" width="26.875" style="347" customWidth="1"/>
    <col min="7933" max="7933" width="14.875" style="347" customWidth="1"/>
    <col min="7934" max="7937" width="13.75" style="347" customWidth="1"/>
    <col min="7938" max="7946" width="12.5" style="347" customWidth="1"/>
    <col min="7947" max="7947" width="26.875" style="347" customWidth="1"/>
    <col min="7948" max="8186" width="11" style="347"/>
    <col min="8187" max="8187" width="22.5" style="347" customWidth="1"/>
    <col min="8188" max="8188" width="26.875" style="347" customWidth="1"/>
    <col min="8189" max="8189" width="14.875" style="347" customWidth="1"/>
    <col min="8190" max="8193" width="13.75" style="347" customWidth="1"/>
    <col min="8194" max="8202" width="12.5" style="347" customWidth="1"/>
    <col min="8203" max="8203" width="26.875" style="347" customWidth="1"/>
    <col min="8204" max="8442" width="11" style="347"/>
    <col min="8443" max="8443" width="22.5" style="347" customWidth="1"/>
    <col min="8444" max="8444" width="26.875" style="347" customWidth="1"/>
    <col min="8445" max="8445" width="14.875" style="347" customWidth="1"/>
    <col min="8446" max="8449" width="13.75" style="347" customWidth="1"/>
    <col min="8450" max="8458" width="12.5" style="347" customWidth="1"/>
    <col min="8459" max="8459" width="26.875" style="347" customWidth="1"/>
    <col min="8460" max="8698" width="11" style="347"/>
    <col min="8699" max="8699" width="22.5" style="347" customWidth="1"/>
    <col min="8700" max="8700" width="26.875" style="347" customWidth="1"/>
    <col min="8701" max="8701" width="14.875" style="347" customWidth="1"/>
    <col min="8702" max="8705" width="13.75" style="347" customWidth="1"/>
    <col min="8706" max="8714" width="12.5" style="347" customWidth="1"/>
    <col min="8715" max="8715" width="26.875" style="347" customWidth="1"/>
    <col min="8716" max="8954" width="11" style="347"/>
    <col min="8955" max="8955" width="22.5" style="347" customWidth="1"/>
    <col min="8956" max="8956" width="26.875" style="347" customWidth="1"/>
    <col min="8957" max="8957" width="14.875" style="347" customWidth="1"/>
    <col min="8958" max="8961" width="13.75" style="347" customWidth="1"/>
    <col min="8962" max="8970" width="12.5" style="347" customWidth="1"/>
    <col min="8971" max="8971" width="26.875" style="347" customWidth="1"/>
    <col min="8972" max="9210" width="11" style="347"/>
    <col min="9211" max="9211" width="22.5" style="347" customWidth="1"/>
    <col min="9212" max="9212" width="26.875" style="347" customWidth="1"/>
    <col min="9213" max="9213" width="14.875" style="347" customWidth="1"/>
    <col min="9214" max="9217" width="13.75" style="347" customWidth="1"/>
    <col min="9218" max="9226" width="12.5" style="347" customWidth="1"/>
    <col min="9227" max="9227" width="26.875" style="347" customWidth="1"/>
    <col min="9228" max="9466" width="11" style="347"/>
    <col min="9467" max="9467" width="22.5" style="347" customWidth="1"/>
    <col min="9468" max="9468" width="26.875" style="347" customWidth="1"/>
    <col min="9469" max="9469" width="14.875" style="347" customWidth="1"/>
    <col min="9470" max="9473" width="13.75" style="347" customWidth="1"/>
    <col min="9474" max="9482" width="12.5" style="347" customWidth="1"/>
    <col min="9483" max="9483" width="26.875" style="347" customWidth="1"/>
    <col min="9484" max="9722" width="11" style="347"/>
    <col min="9723" max="9723" width="22.5" style="347" customWidth="1"/>
    <col min="9724" max="9724" width="26.875" style="347" customWidth="1"/>
    <col min="9725" max="9725" width="14.875" style="347" customWidth="1"/>
    <col min="9726" max="9729" width="13.75" style="347" customWidth="1"/>
    <col min="9730" max="9738" width="12.5" style="347" customWidth="1"/>
    <col min="9739" max="9739" width="26.875" style="347" customWidth="1"/>
    <col min="9740" max="9978" width="11" style="347"/>
    <col min="9979" max="9979" width="22.5" style="347" customWidth="1"/>
    <col min="9980" max="9980" width="26.875" style="347" customWidth="1"/>
    <col min="9981" max="9981" width="14.875" style="347" customWidth="1"/>
    <col min="9982" max="9985" width="13.75" style="347" customWidth="1"/>
    <col min="9986" max="9994" width="12.5" style="347" customWidth="1"/>
    <col min="9995" max="9995" width="26.875" style="347" customWidth="1"/>
    <col min="9996" max="10234" width="11" style="347"/>
    <col min="10235" max="10235" width="22.5" style="347" customWidth="1"/>
    <col min="10236" max="10236" width="26.875" style="347" customWidth="1"/>
    <col min="10237" max="10237" width="14.875" style="347" customWidth="1"/>
    <col min="10238" max="10241" width="13.75" style="347" customWidth="1"/>
    <col min="10242" max="10250" width="12.5" style="347" customWidth="1"/>
    <col min="10251" max="10251" width="26.875" style="347" customWidth="1"/>
    <col min="10252" max="10490" width="11" style="347"/>
    <col min="10491" max="10491" width="22.5" style="347" customWidth="1"/>
    <col min="10492" max="10492" width="26.875" style="347" customWidth="1"/>
    <col min="10493" max="10493" width="14.875" style="347" customWidth="1"/>
    <col min="10494" max="10497" width="13.75" style="347" customWidth="1"/>
    <col min="10498" max="10506" width="12.5" style="347" customWidth="1"/>
    <col min="10507" max="10507" width="26.875" style="347" customWidth="1"/>
    <col min="10508" max="10746" width="11" style="347"/>
    <col min="10747" max="10747" width="22.5" style="347" customWidth="1"/>
    <col min="10748" max="10748" width="26.875" style="347" customWidth="1"/>
    <col min="10749" max="10749" width="14.875" style="347" customWidth="1"/>
    <col min="10750" max="10753" width="13.75" style="347" customWidth="1"/>
    <col min="10754" max="10762" width="12.5" style="347" customWidth="1"/>
    <col min="10763" max="10763" width="26.875" style="347" customWidth="1"/>
    <col min="10764" max="11002" width="11" style="347"/>
    <col min="11003" max="11003" width="22.5" style="347" customWidth="1"/>
    <col min="11004" max="11004" width="26.875" style="347" customWidth="1"/>
    <col min="11005" max="11005" width="14.875" style="347" customWidth="1"/>
    <col min="11006" max="11009" width="13.75" style="347" customWidth="1"/>
    <col min="11010" max="11018" width="12.5" style="347" customWidth="1"/>
    <col min="11019" max="11019" width="26.875" style="347" customWidth="1"/>
    <col min="11020" max="11258" width="11" style="347"/>
    <col min="11259" max="11259" width="22.5" style="347" customWidth="1"/>
    <col min="11260" max="11260" width="26.875" style="347" customWidth="1"/>
    <col min="11261" max="11261" width="14.875" style="347" customWidth="1"/>
    <col min="11262" max="11265" width="13.75" style="347" customWidth="1"/>
    <col min="11266" max="11274" width="12.5" style="347" customWidth="1"/>
    <col min="11275" max="11275" width="26.875" style="347" customWidth="1"/>
    <col min="11276" max="11514" width="11" style="347"/>
    <col min="11515" max="11515" width="22.5" style="347" customWidth="1"/>
    <col min="11516" max="11516" width="26.875" style="347" customWidth="1"/>
    <col min="11517" max="11517" width="14.875" style="347" customWidth="1"/>
    <col min="11518" max="11521" width="13.75" style="347" customWidth="1"/>
    <col min="11522" max="11530" width="12.5" style="347" customWidth="1"/>
    <col min="11531" max="11531" width="26.875" style="347" customWidth="1"/>
    <col min="11532" max="11770" width="11" style="347"/>
    <col min="11771" max="11771" width="22.5" style="347" customWidth="1"/>
    <col min="11772" max="11772" width="26.875" style="347" customWidth="1"/>
    <col min="11773" max="11773" width="14.875" style="347" customWidth="1"/>
    <col min="11774" max="11777" width="13.75" style="347" customWidth="1"/>
    <col min="11778" max="11786" width="12.5" style="347" customWidth="1"/>
    <col min="11787" max="11787" width="26.875" style="347" customWidth="1"/>
    <col min="11788" max="12026" width="11" style="347"/>
    <col min="12027" max="12027" width="22.5" style="347" customWidth="1"/>
    <col min="12028" max="12028" width="26.875" style="347" customWidth="1"/>
    <col min="12029" max="12029" width="14.875" style="347" customWidth="1"/>
    <col min="12030" max="12033" width="13.75" style="347" customWidth="1"/>
    <col min="12034" max="12042" width="12.5" style="347" customWidth="1"/>
    <col min="12043" max="12043" width="26.875" style="347" customWidth="1"/>
    <col min="12044" max="12282" width="11" style="347"/>
    <col min="12283" max="12283" width="22.5" style="347" customWidth="1"/>
    <col min="12284" max="12284" width="26.875" style="347" customWidth="1"/>
    <col min="12285" max="12285" width="14.875" style="347" customWidth="1"/>
    <col min="12286" max="12289" width="13.75" style="347" customWidth="1"/>
    <col min="12290" max="12298" width="12.5" style="347" customWidth="1"/>
    <col min="12299" max="12299" width="26.875" style="347" customWidth="1"/>
    <col min="12300" max="12538" width="11" style="347"/>
    <col min="12539" max="12539" width="22.5" style="347" customWidth="1"/>
    <col min="12540" max="12540" width="26.875" style="347" customWidth="1"/>
    <col min="12541" max="12541" width="14.875" style="347" customWidth="1"/>
    <col min="12542" max="12545" width="13.75" style="347" customWidth="1"/>
    <col min="12546" max="12554" width="12.5" style="347" customWidth="1"/>
    <col min="12555" max="12555" width="26.875" style="347" customWidth="1"/>
    <col min="12556" max="12794" width="11" style="347"/>
    <col min="12795" max="12795" width="22.5" style="347" customWidth="1"/>
    <col min="12796" max="12796" width="26.875" style="347" customWidth="1"/>
    <col min="12797" max="12797" width="14.875" style="347" customWidth="1"/>
    <col min="12798" max="12801" width="13.75" style="347" customWidth="1"/>
    <col min="12802" max="12810" width="12.5" style="347" customWidth="1"/>
    <col min="12811" max="12811" width="26.875" style="347" customWidth="1"/>
    <col min="12812" max="13050" width="11" style="347"/>
    <col min="13051" max="13051" width="22.5" style="347" customWidth="1"/>
    <col min="13052" max="13052" width="26.875" style="347" customWidth="1"/>
    <col min="13053" max="13053" width="14.875" style="347" customWidth="1"/>
    <col min="13054" max="13057" width="13.75" style="347" customWidth="1"/>
    <col min="13058" max="13066" width="12.5" style="347" customWidth="1"/>
    <col min="13067" max="13067" width="26.875" style="347" customWidth="1"/>
    <col min="13068" max="13306" width="11" style="347"/>
    <col min="13307" max="13307" width="22.5" style="347" customWidth="1"/>
    <col min="13308" max="13308" width="26.875" style="347" customWidth="1"/>
    <col min="13309" max="13309" width="14.875" style="347" customWidth="1"/>
    <col min="13310" max="13313" width="13.75" style="347" customWidth="1"/>
    <col min="13314" max="13322" width="12.5" style="347" customWidth="1"/>
    <col min="13323" max="13323" width="26.875" style="347" customWidth="1"/>
    <col min="13324" max="13562" width="11" style="347"/>
    <col min="13563" max="13563" width="22.5" style="347" customWidth="1"/>
    <col min="13564" max="13564" width="26.875" style="347" customWidth="1"/>
    <col min="13565" max="13565" width="14.875" style="347" customWidth="1"/>
    <col min="13566" max="13569" width="13.75" style="347" customWidth="1"/>
    <col min="13570" max="13578" width="12.5" style="347" customWidth="1"/>
    <col min="13579" max="13579" width="26.875" style="347" customWidth="1"/>
    <col min="13580" max="13818" width="11" style="347"/>
    <col min="13819" max="13819" width="22.5" style="347" customWidth="1"/>
    <col min="13820" max="13820" width="26.875" style="347" customWidth="1"/>
    <col min="13821" max="13821" width="14.875" style="347" customWidth="1"/>
    <col min="13822" max="13825" width="13.75" style="347" customWidth="1"/>
    <col min="13826" max="13834" width="12.5" style="347" customWidth="1"/>
    <col min="13835" max="13835" width="26.875" style="347" customWidth="1"/>
    <col min="13836" max="14074" width="11" style="347"/>
    <col min="14075" max="14075" width="22.5" style="347" customWidth="1"/>
    <col min="14076" max="14076" width="26.875" style="347" customWidth="1"/>
    <col min="14077" max="14077" width="14.875" style="347" customWidth="1"/>
    <col min="14078" max="14081" width="13.75" style="347" customWidth="1"/>
    <col min="14082" max="14090" width="12.5" style="347" customWidth="1"/>
    <col min="14091" max="14091" width="26.875" style="347" customWidth="1"/>
    <col min="14092" max="14330" width="11" style="347"/>
    <col min="14331" max="14331" width="22.5" style="347" customWidth="1"/>
    <col min="14332" max="14332" width="26.875" style="347" customWidth="1"/>
    <col min="14333" max="14333" width="14.875" style="347" customWidth="1"/>
    <col min="14334" max="14337" width="13.75" style="347" customWidth="1"/>
    <col min="14338" max="14346" width="12.5" style="347" customWidth="1"/>
    <col min="14347" max="14347" width="26.875" style="347" customWidth="1"/>
    <col min="14348" max="14586" width="11" style="347"/>
    <col min="14587" max="14587" width="22.5" style="347" customWidth="1"/>
    <col min="14588" max="14588" width="26.875" style="347" customWidth="1"/>
    <col min="14589" max="14589" width="14.875" style="347" customWidth="1"/>
    <col min="14590" max="14593" width="13.75" style="347" customWidth="1"/>
    <col min="14594" max="14602" width="12.5" style="347" customWidth="1"/>
    <col min="14603" max="14603" width="26.875" style="347" customWidth="1"/>
    <col min="14604" max="14842" width="11" style="347"/>
    <col min="14843" max="14843" width="22.5" style="347" customWidth="1"/>
    <col min="14844" max="14844" width="26.875" style="347" customWidth="1"/>
    <col min="14845" max="14845" width="14.875" style="347" customWidth="1"/>
    <col min="14846" max="14849" width="13.75" style="347" customWidth="1"/>
    <col min="14850" max="14858" width="12.5" style="347" customWidth="1"/>
    <col min="14859" max="14859" width="26.875" style="347" customWidth="1"/>
    <col min="14860" max="15098" width="11" style="347"/>
    <col min="15099" max="15099" width="22.5" style="347" customWidth="1"/>
    <col min="15100" max="15100" width="26.875" style="347" customWidth="1"/>
    <col min="15101" max="15101" width="14.875" style="347" customWidth="1"/>
    <col min="15102" max="15105" width="13.75" style="347" customWidth="1"/>
    <col min="15106" max="15114" width="12.5" style="347" customWidth="1"/>
    <col min="15115" max="15115" width="26.875" style="347" customWidth="1"/>
    <col min="15116" max="15354" width="11" style="347"/>
    <col min="15355" max="15355" width="22.5" style="347" customWidth="1"/>
    <col min="15356" max="15356" width="26.875" style="347" customWidth="1"/>
    <col min="15357" max="15357" width="14.875" style="347" customWidth="1"/>
    <col min="15358" max="15361" width="13.75" style="347" customWidth="1"/>
    <col min="15362" max="15370" width="12.5" style="347" customWidth="1"/>
    <col min="15371" max="15371" width="26.875" style="347" customWidth="1"/>
    <col min="15372" max="15610" width="11" style="347"/>
    <col min="15611" max="15611" width="22.5" style="347" customWidth="1"/>
    <col min="15612" max="15612" width="26.875" style="347" customWidth="1"/>
    <col min="15613" max="15613" width="14.875" style="347" customWidth="1"/>
    <col min="15614" max="15617" width="13.75" style="347" customWidth="1"/>
    <col min="15618" max="15626" width="12.5" style="347" customWidth="1"/>
    <col min="15627" max="15627" width="26.875" style="347" customWidth="1"/>
    <col min="15628" max="15866" width="11" style="347"/>
    <col min="15867" max="15867" width="22.5" style="347" customWidth="1"/>
    <col min="15868" max="15868" width="26.875" style="347" customWidth="1"/>
    <col min="15869" max="15869" width="14.875" style="347" customWidth="1"/>
    <col min="15870" max="15873" width="13.75" style="347" customWidth="1"/>
    <col min="15874" max="15882" width="12.5" style="347" customWidth="1"/>
    <col min="15883" max="15883" width="26.875" style="347" customWidth="1"/>
    <col min="15884" max="16122" width="11" style="347"/>
    <col min="16123" max="16123" width="22.5" style="347" customWidth="1"/>
    <col min="16124" max="16124" width="26.875" style="347" customWidth="1"/>
    <col min="16125" max="16125" width="14.875" style="347" customWidth="1"/>
    <col min="16126" max="16129" width="13.75" style="347" customWidth="1"/>
    <col min="16130" max="16138" width="12.5" style="347" customWidth="1"/>
    <col min="16139" max="16139" width="26.875" style="347" customWidth="1"/>
    <col min="16140" max="16384" width="11" style="347"/>
  </cols>
  <sheetData>
    <row r="1" spans="1:11" x14ac:dyDescent="0.2">
      <c r="B1" s="343"/>
      <c r="C1" s="344"/>
      <c r="D1" s="345"/>
      <c r="E1" s="344"/>
      <c r="F1" s="344"/>
      <c r="G1" s="344"/>
      <c r="H1" s="344"/>
      <c r="I1" s="344"/>
      <c r="J1" s="344"/>
      <c r="K1" s="346"/>
    </row>
    <row r="2" spans="1:11" ht="15.75" x14ac:dyDescent="0.25">
      <c r="A2" s="348" t="s">
        <v>490</v>
      </c>
      <c r="C2" s="344"/>
      <c r="D2" s="345"/>
      <c r="E2" s="344"/>
      <c r="F2" s="344"/>
      <c r="G2" s="344"/>
      <c r="H2" s="344"/>
      <c r="I2" s="344"/>
      <c r="J2" s="344"/>
      <c r="K2" s="346"/>
    </row>
    <row r="3" spans="1:11" ht="15" customHeight="1" x14ac:dyDescent="0.2">
      <c r="B3" s="344"/>
      <c r="C3" s="344"/>
      <c r="D3" s="345"/>
      <c r="E3" s="344"/>
      <c r="F3" s="344"/>
      <c r="G3" s="344"/>
      <c r="H3" s="344"/>
      <c r="I3" s="344"/>
      <c r="J3" s="344"/>
      <c r="K3" s="346"/>
    </row>
    <row r="4" spans="1:11" ht="15" customHeight="1" x14ac:dyDescent="0.2">
      <c r="B4" s="343"/>
      <c r="C4" s="402" t="s">
        <v>387</v>
      </c>
      <c r="D4" s="600">
        <f>SUM(D7:D1000)</f>
        <v>0</v>
      </c>
      <c r="E4" s="601">
        <f>SUM(E7:E1000)</f>
        <v>0</v>
      </c>
      <c r="F4" s="602">
        <f>SUM(F7:F1000)</f>
        <v>0</v>
      </c>
      <c r="G4" s="601">
        <f>SUM(G7:G1000)</f>
        <v>0</v>
      </c>
      <c r="H4" s="601">
        <f>SUM(H7:H1000)</f>
        <v>0</v>
      </c>
      <c r="I4" s="345"/>
      <c r="J4" s="345"/>
      <c r="K4" s="349"/>
    </row>
    <row r="5" spans="1:11" ht="15" customHeight="1" x14ac:dyDescent="0.2">
      <c r="B5" s="350"/>
      <c r="C5" s="429">
        <v>2011</v>
      </c>
      <c r="D5" s="630"/>
      <c r="E5" s="432" t="str">
        <f>'A. Allgemeine Informationen'!C14-2 &amp; " (Anpassung " &amp; 'A. Allgemeine Informationen'!C14 &amp; ")"</f>
        <v>2016 (Anpassung 2018)</v>
      </c>
      <c r="F5" s="432"/>
      <c r="G5" s="432"/>
      <c r="H5" s="433"/>
      <c r="I5" s="351"/>
      <c r="J5" s="352"/>
      <c r="K5" s="346"/>
    </row>
    <row r="6" spans="1:11" s="353" customFormat="1" ht="135" x14ac:dyDescent="0.2">
      <c r="B6" s="270" t="s">
        <v>513</v>
      </c>
      <c r="C6" s="529" t="s">
        <v>388</v>
      </c>
      <c r="D6" s="530" t="s">
        <v>396</v>
      </c>
      <c r="E6" s="531" t="s">
        <v>396</v>
      </c>
      <c r="F6" s="532" t="s">
        <v>389</v>
      </c>
      <c r="G6" s="532" t="s">
        <v>392</v>
      </c>
      <c r="H6" s="532" t="s">
        <v>390</v>
      </c>
      <c r="I6" s="533" t="s">
        <v>458</v>
      </c>
      <c r="J6" s="533" t="s">
        <v>397</v>
      </c>
      <c r="K6" s="270" t="s">
        <v>391</v>
      </c>
    </row>
    <row r="7" spans="1:11" x14ac:dyDescent="0.2">
      <c r="B7" s="337"/>
      <c r="C7" s="337"/>
      <c r="D7" s="598"/>
      <c r="E7" s="599"/>
      <c r="F7" s="603"/>
      <c r="G7" s="407">
        <f>E7-F7</f>
        <v>0</v>
      </c>
      <c r="H7" s="408">
        <f>G7-D7</f>
        <v>0</v>
      </c>
      <c r="I7" s="336"/>
      <c r="J7" s="336"/>
      <c r="K7" s="337"/>
    </row>
    <row r="8" spans="1:11" x14ac:dyDescent="0.2">
      <c r="B8" s="337"/>
      <c r="C8" s="337"/>
      <c r="D8" s="598"/>
      <c r="E8" s="599"/>
      <c r="F8" s="603"/>
      <c r="G8" s="407">
        <f t="shared" ref="G8:G156" si="0">E8-F8</f>
        <v>0</v>
      </c>
      <c r="H8" s="408">
        <f t="shared" ref="H8:H156" si="1">G8-D8</f>
        <v>0</v>
      </c>
      <c r="I8" s="336"/>
      <c r="J8" s="336"/>
      <c r="K8" s="337"/>
    </row>
    <row r="9" spans="1:11" x14ac:dyDescent="0.2">
      <c r="B9" s="337"/>
      <c r="C9" s="337"/>
      <c r="D9" s="598"/>
      <c r="E9" s="599"/>
      <c r="F9" s="603"/>
      <c r="G9" s="407">
        <f t="shared" si="0"/>
        <v>0</v>
      </c>
      <c r="H9" s="408">
        <f t="shared" si="1"/>
        <v>0</v>
      </c>
      <c r="I9" s="336"/>
      <c r="J9" s="336"/>
      <c r="K9" s="337"/>
    </row>
    <row r="10" spans="1:11" x14ac:dyDescent="0.2">
      <c r="B10" s="337"/>
      <c r="C10" s="337"/>
      <c r="D10" s="598"/>
      <c r="E10" s="599"/>
      <c r="F10" s="603"/>
      <c r="G10" s="407">
        <f t="shared" si="0"/>
        <v>0</v>
      </c>
      <c r="H10" s="408">
        <f t="shared" si="1"/>
        <v>0</v>
      </c>
      <c r="I10" s="336"/>
      <c r="J10" s="336"/>
      <c r="K10" s="337"/>
    </row>
    <row r="11" spans="1:11" x14ac:dyDescent="0.2">
      <c r="B11" s="337"/>
      <c r="C11" s="337"/>
      <c r="D11" s="598"/>
      <c r="E11" s="599"/>
      <c r="F11" s="603"/>
      <c r="G11" s="407">
        <f t="shared" si="0"/>
        <v>0</v>
      </c>
      <c r="H11" s="408">
        <f t="shared" si="1"/>
        <v>0</v>
      </c>
      <c r="I11" s="336"/>
      <c r="J11" s="336"/>
      <c r="K11" s="337"/>
    </row>
    <row r="12" spans="1:11" x14ac:dyDescent="0.2">
      <c r="B12" s="337"/>
      <c r="C12" s="337"/>
      <c r="D12" s="598"/>
      <c r="E12" s="599"/>
      <c r="F12" s="603"/>
      <c r="G12" s="407">
        <f t="shared" si="0"/>
        <v>0</v>
      </c>
      <c r="H12" s="408">
        <f t="shared" si="1"/>
        <v>0</v>
      </c>
      <c r="I12" s="336"/>
      <c r="J12" s="336"/>
      <c r="K12" s="337"/>
    </row>
    <row r="13" spans="1:11" x14ac:dyDescent="0.2">
      <c r="B13" s="337"/>
      <c r="C13" s="337"/>
      <c r="D13" s="598"/>
      <c r="E13" s="599"/>
      <c r="F13" s="603"/>
      <c r="G13" s="407">
        <f t="shared" si="0"/>
        <v>0</v>
      </c>
      <c r="H13" s="408">
        <f t="shared" si="1"/>
        <v>0</v>
      </c>
      <c r="I13" s="336"/>
      <c r="J13" s="336"/>
      <c r="K13" s="337"/>
    </row>
    <row r="14" spans="1:11" x14ac:dyDescent="0.2">
      <c r="B14" s="337"/>
      <c r="C14" s="337"/>
      <c r="D14" s="598"/>
      <c r="E14" s="599"/>
      <c r="F14" s="603"/>
      <c r="G14" s="407">
        <f t="shared" si="0"/>
        <v>0</v>
      </c>
      <c r="H14" s="408">
        <f t="shared" si="1"/>
        <v>0</v>
      </c>
      <c r="I14" s="336"/>
      <c r="J14" s="336"/>
      <c r="K14" s="337"/>
    </row>
    <row r="15" spans="1:11" x14ac:dyDescent="0.2">
      <c r="B15" s="337"/>
      <c r="C15" s="337"/>
      <c r="D15" s="598"/>
      <c r="E15" s="599"/>
      <c r="F15" s="603"/>
      <c r="G15" s="407">
        <f t="shared" si="0"/>
        <v>0</v>
      </c>
      <c r="H15" s="408">
        <f t="shared" si="1"/>
        <v>0</v>
      </c>
      <c r="I15" s="336"/>
      <c r="J15" s="336"/>
      <c r="K15" s="337"/>
    </row>
    <row r="16" spans="1:11" x14ac:dyDescent="0.2">
      <c r="B16" s="337"/>
      <c r="C16" s="337"/>
      <c r="D16" s="598"/>
      <c r="E16" s="599"/>
      <c r="F16" s="603"/>
      <c r="G16" s="407">
        <f t="shared" si="0"/>
        <v>0</v>
      </c>
      <c r="H16" s="408">
        <f t="shared" si="1"/>
        <v>0</v>
      </c>
      <c r="I16" s="336"/>
      <c r="J16" s="336"/>
      <c r="K16" s="337"/>
    </row>
    <row r="17" spans="2:11" x14ac:dyDescent="0.2">
      <c r="B17" s="337"/>
      <c r="C17" s="337"/>
      <c r="D17" s="598"/>
      <c r="E17" s="599"/>
      <c r="F17" s="603"/>
      <c r="G17" s="407">
        <f t="shared" ref="G17:G80" si="2">E17-F17</f>
        <v>0</v>
      </c>
      <c r="H17" s="408">
        <f t="shared" ref="H17:H80" si="3">G17-D17</f>
        <v>0</v>
      </c>
      <c r="I17" s="336"/>
      <c r="J17" s="336"/>
      <c r="K17" s="337"/>
    </row>
    <row r="18" spans="2:11" x14ac:dyDescent="0.2">
      <c r="B18" s="337"/>
      <c r="C18" s="337"/>
      <c r="D18" s="598"/>
      <c r="E18" s="599"/>
      <c r="F18" s="603"/>
      <c r="G18" s="407">
        <f t="shared" si="2"/>
        <v>0</v>
      </c>
      <c r="H18" s="408">
        <f t="shared" si="3"/>
        <v>0</v>
      </c>
      <c r="I18" s="336"/>
      <c r="J18" s="336"/>
      <c r="K18" s="337"/>
    </row>
    <row r="19" spans="2:11" x14ac:dyDescent="0.2">
      <c r="B19" s="337"/>
      <c r="C19" s="337"/>
      <c r="D19" s="598"/>
      <c r="E19" s="599"/>
      <c r="F19" s="603"/>
      <c r="G19" s="407">
        <f t="shared" si="2"/>
        <v>0</v>
      </c>
      <c r="H19" s="408">
        <f t="shared" si="3"/>
        <v>0</v>
      </c>
      <c r="I19" s="336"/>
      <c r="J19" s="336"/>
      <c r="K19" s="337"/>
    </row>
    <row r="20" spans="2:11" x14ac:dyDescent="0.2">
      <c r="B20" s="337"/>
      <c r="C20" s="337"/>
      <c r="D20" s="598"/>
      <c r="E20" s="599"/>
      <c r="F20" s="603"/>
      <c r="G20" s="407">
        <f t="shared" si="2"/>
        <v>0</v>
      </c>
      <c r="H20" s="408">
        <f t="shared" si="3"/>
        <v>0</v>
      </c>
      <c r="I20" s="336"/>
      <c r="J20" s="336"/>
      <c r="K20" s="337"/>
    </row>
    <row r="21" spans="2:11" x14ac:dyDescent="0.2">
      <c r="B21" s="337"/>
      <c r="C21" s="337"/>
      <c r="D21" s="598"/>
      <c r="E21" s="599"/>
      <c r="F21" s="603"/>
      <c r="G21" s="407">
        <f t="shared" si="2"/>
        <v>0</v>
      </c>
      <c r="H21" s="408">
        <f t="shared" si="3"/>
        <v>0</v>
      </c>
      <c r="I21" s="336"/>
      <c r="J21" s="336"/>
      <c r="K21" s="337"/>
    </row>
    <row r="22" spans="2:11" x14ac:dyDescent="0.2">
      <c r="B22" s="337"/>
      <c r="C22" s="337"/>
      <c r="D22" s="598"/>
      <c r="E22" s="599"/>
      <c r="F22" s="603"/>
      <c r="G22" s="407">
        <f t="shared" si="2"/>
        <v>0</v>
      </c>
      <c r="H22" s="408">
        <f t="shared" si="3"/>
        <v>0</v>
      </c>
      <c r="I22" s="336"/>
      <c r="J22" s="336"/>
      <c r="K22" s="337"/>
    </row>
    <row r="23" spans="2:11" x14ac:dyDescent="0.2">
      <c r="B23" s="337"/>
      <c r="C23" s="337"/>
      <c r="D23" s="598"/>
      <c r="E23" s="599"/>
      <c r="F23" s="603"/>
      <c r="G23" s="407">
        <f t="shared" si="2"/>
        <v>0</v>
      </c>
      <c r="H23" s="408">
        <f t="shared" si="3"/>
        <v>0</v>
      </c>
      <c r="I23" s="336"/>
      <c r="J23" s="336"/>
      <c r="K23" s="337"/>
    </row>
    <row r="24" spans="2:11" x14ac:dyDescent="0.2">
      <c r="B24" s="337"/>
      <c r="C24" s="337"/>
      <c r="D24" s="598"/>
      <c r="E24" s="599"/>
      <c r="F24" s="603"/>
      <c r="G24" s="407">
        <f t="shared" si="2"/>
        <v>0</v>
      </c>
      <c r="H24" s="408">
        <f t="shared" si="3"/>
        <v>0</v>
      </c>
      <c r="I24" s="336"/>
      <c r="J24" s="336"/>
      <c r="K24" s="337"/>
    </row>
    <row r="25" spans="2:11" x14ac:dyDescent="0.2">
      <c r="B25" s="337"/>
      <c r="C25" s="337"/>
      <c r="D25" s="598"/>
      <c r="E25" s="599"/>
      <c r="F25" s="603"/>
      <c r="G25" s="407">
        <f t="shared" si="2"/>
        <v>0</v>
      </c>
      <c r="H25" s="408">
        <f t="shared" si="3"/>
        <v>0</v>
      </c>
      <c r="I25" s="336"/>
      <c r="J25" s="336"/>
      <c r="K25" s="337"/>
    </row>
    <row r="26" spans="2:11" x14ac:dyDescent="0.2">
      <c r="B26" s="337"/>
      <c r="C26" s="337"/>
      <c r="D26" s="598"/>
      <c r="E26" s="599"/>
      <c r="F26" s="603"/>
      <c r="G26" s="407">
        <f t="shared" si="2"/>
        <v>0</v>
      </c>
      <c r="H26" s="408">
        <f t="shared" si="3"/>
        <v>0</v>
      </c>
      <c r="I26" s="336"/>
      <c r="J26" s="336"/>
      <c r="K26" s="337"/>
    </row>
    <row r="27" spans="2:11" x14ac:dyDescent="0.2">
      <c r="B27" s="337"/>
      <c r="C27" s="337"/>
      <c r="D27" s="598"/>
      <c r="E27" s="599"/>
      <c r="F27" s="603"/>
      <c r="G27" s="407">
        <f t="shared" si="2"/>
        <v>0</v>
      </c>
      <c r="H27" s="408">
        <f t="shared" si="3"/>
        <v>0</v>
      </c>
      <c r="I27" s="336"/>
      <c r="J27" s="336"/>
      <c r="K27" s="337"/>
    </row>
    <row r="28" spans="2:11" x14ac:dyDescent="0.2">
      <c r="B28" s="337"/>
      <c r="C28" s="337"/>
      <c r="D28" s="598"/>
      <c r="E28" s="599"/>
      <c r="F28" s="603"/>
      <c r="G28" s="407">
        <f t="shared" si="2"/>
        <v>0</v>
      </c>
      <c r="H28" s="408">
        <f t="shared" si="3"/>
        <v>0</v>
      </c>
      <c r="I28" s="336"/>
      <c r="J28" s="336"/>
      <c r="K28" s="337"/>
    </row>
    <row r="29" spans="2:11" x14ac:dyDescent="0.2">
      <c r="B29" s="337"/>
      <c r="C29" s="337"/>
      <c r="D29" s="598"/>
      <c r="E29" s="599"/>
      <c r="F29" s="603"/>
      <c r="G29" s="407">
        <f t="shared" si="2"/>
        <v>0</v>
      </c>
      <c r="H29" s="408">
        <f t="shared" si="3"/>
        <v>0</v>
      </c>
      <c r="I29" s="336"/>
      <c r="J29" s="336"/>
      <c r="K29" s="337"/>
    </row>
    <row r="30" spans="2:11" x14ac:dyDescent="0.2">
      <c r="B30" s="337"/>
      <c r="C30" s="337"/>
      <c r="D30" s="598"/>
      <c r="E30" s="599"/>
      <c r="F30" s="603"/>
      <c r="G30" s="407">
        <f t="shared" si="2"/>
        <v>0</v>
      </c>
      <c r="H30" s="408">
        <f t="shared" si="3"/>
        <v>0</v>
      </c>
      <c r="I30" s="336"/>
      <c r="J30" s="336"/>
      <c r="K30" s="337"/>
    </row>
    <row r="31" spans="2:11" x14ac:dyDescent="0.2">
      <c r="B31" s="337"/>
      <c r="C31" s="337"/>
      <c r="D31" s="598"/>
      <c r="E31" s="599"/>
      <c r="F31" s="603"/>
      <c r="G31" s="407">
        <f t="shared" si="2"/>
        <v>0</v>
      </c>
      <c r="H31" s="408">
        <f t="shared" si="3"/>
        <v>0</v>
      </c>
      <c r="I31" s="336"/>
      <c r="J31" s="336"/>
      <c r="K31" s="337"/>
    </row>
    <row r="32" spans="2:11" x14ac:dyDescent="0.2">
      <c r="B32" s="337"/>
      <c r="C32" s="337"/>
      <c r="D32" s="598"/>
      <c r="E32" s="599"/>
      <c r="F32" s="603"/>
      <c r="G32" s="407">
        <f t="shared" si="2"/>
        <v>0</v>
      </c>
      <c r="H32" s="408">
        <f t="shared" si="3"/>
        <v>0</v>
      </c>
      <c r="I32" s="336"/>
      <c r="J32" s="336"/>
      <c r="K32" s="337"/>
    </row>
    <row r="33" spans="2:11" x14ac:dyDescent="0.2">
      <c r="B33" s="337"/>
      <c r="C33" s="337"/>
      <c r="D33" s="598"/>
      <c r="E33" s="599"/>
      <c r="F33" s="603"/>
      <c r="G33" s="407">
        <f t="shared" si="2"/>
        <v>0</v>
      </c>
      <c r="H33" s="408">
        <f t="shared" si="3"/>
        <v>0</v>
      </c>
      <c r="I33" s="336"/>
      <c r="J33" s="336"/>
      <c r="K33" s="337"/>
    </row>
    <row r="34" spans="2:11" x14ac:dyDescent="0.2">
      <c r="B34" s="337"/>
      <c r="C34" s="337"/>
      <c r="D34" s="598"/>
      <c r="E34" s="599"/>
      <c r="F34" s="603"/>
      <c r="G34" s="407">
        <f t="shared" si="2"/>
        <v>0</v>
      </c>
      <c r="H34" s="408">
        <f t="shared" si="3"/>
        <v>0</v>
      </c>
      <c r="I34" s="336"/>
      <c r="J34" s="336"/>
      <c r="K34" s="337"/>
    </row>
    <row r="35" spans="2:11" x14ac:dyDescent="0.2">
      <c r="B35" s="337"/>
      <c r="C35" s="337"/>
      <c r="D35" s="598"/>
      <c r="E35" s="599"/>
      <c r="F35" s="603"/>
      <c r="G35" s="407">
        <f t="shared" si="2"/>
        <v>0</v>
      </c>
      <c r="H35" s="408">
        <f t="shared" si="3"/>
        <v>0</v>
      </c>
      <c r="I35" s="336"/>
      <c r="J35" s="336"/>
      <c r="K35" s="337"/>
    </row>
    <row r="36" spans="2:11" x14ac:dyDescent="0.2">
      <c r="B36" s="337"/>
      <c r="C36" s="337"/>
      <c r="D36" s="598"/>
      <c r="E36" s="599"/>
      <c r="F36" s="603"/>
      <c r="G36" s="407">
        <f t="shared" si="2"/>
        <v>0</v>
      </c>
      <c r="H36" s="408">
        <f t="shared" si="3"/>
        <v>0</v>
      </c>
      <c r="I36" s="336"/>
      <c r="J36" s="336"/>
      <c r="K36" s="337"/>
    </row>
    <row r="37" spans="2:11" x14ac:dyDescent="0.2">
      <c r="B37" s="337"/>
      <c r="C37" s="337"/>
      <c r="D37" s="598"/>
      <c r="E37" s="599"/>
      <c r="F37" s="603"/>
      <c r="G37" s="407">
        <f t="shared" si="2"/>
        <v>0</v>
      </c>
      <c r="H37" s="408">
        <f t="shared" si="3"/>
        <v>0</v>
      </c>
      <c r="I37" s="336"/>
      <c r="J37" s="336"/>
      <c r="K37" s="337"/>
    </row>
    <row r="38" spans="2:11" x14ac:dyDescent="0.2">
      <c r="B38" s="337"/>
      <c r="C38" s="337"/>
      <c r="D38" s="598"/>
      <c r="E38" s="599"/>
      <c r="F38" s="603"/>
      <c r="G38" s="407">
        <f t="shared" si="2"/>
        <v>0</v>
      </c>
      <c r="H38" s="408">
        <f t="shared" si="3"/>
        <v>0</v>
      </c>
      <c r="I38" s="336"/>
      <c r="J38" s="336"/>
      <c r="K38" s="337"/>
    </row>
    <row r="39" spans="2:11" x14ac:dyDescent="0.2">
      <c r="B39" s="337"/>
      <c r="C39" s="337"/>
      <c r="D39" s="598"/>
      <c r="E39" s="599"/>
      <c r="F39" s="603"/>
      <c r="G39" s="407">
        <f t="shared" si="2"/>
        <v>0</v>
      </c>
      <c r="H39" s="408">
        <f t="shared" si="3"/>
        <v>0</v>
      </c>
      <c r="I39" s="336"/>
      <c r="J39" s="336"/>
      <c r="K39" s="337"/>
    </row>
    <row r="40" spans="2:11" x14ac:dyDescent="0.2">
      <c r="B40" s="337"/>
      <c r="C40" s="337"/>
      <c r="D40" s="598"/>
      <c r="E40" s="599"/>
      <c r="F40" s="603"/>
      <c r="G40" s="407">
        <f t="shared" si="2"/>
        <v>0</v>
      </c>
      <c r="H40" s="408">
        <f t="shared" si="3"/>
        <v>0</v>
      </c>
      <c r="I40" s="336"/>
      <c r="J40" s="336"/>
      <c r="K40" s="337"/>
    </row>
    <row r="41" spans="2:11" x14ac:dyDescent="0.2">
      <c r="B41" s="337"/>
      <c r="C41" s="337"/>
      <c r="D41" s="598"/>
      <c r="E41" s="599"/>
      <c r="F41" s="603"/>
      <c r="G41" s="407">
        <f t="shared" si="2"/>
        <v>0</v>
      </c>
      <c r="H41" s="408">
        <f t="shared" si="3"/>
        <v>0</v>
      </c>
      <c r="I41" s="336"/>
      <c r="J41" s="336"/>
      <c r="K41" s="337"/>
    </row>
    <row r="42" spans="2:11" x14ac:dyDescent="0.2">
      <c r="B42" s="337"/>
      <c r="C42" s="337"/>
      <c r="D42" s="598"/>
      <c r="E42" s="599"/>
      <c r="F42" s="603"/>
      <c r="G42" s="407">
        <f t="shared" si="2"/>
        <v>0</v>
      </c>
      <c r="H42" s="408">
        <f t="shared" si="3"/>
        <v>0</v>
      </c>
      <c r="I42" s="336"/>
      <c r="J42" s="336"/>
      <c r="K42" s="337"/>
    </row>
    <row r="43" spans="2:11" x14ac:dyDescent="0.2">
      <c r="B43" s="337"/>
      <c r="C43" s="337"/>
      <c r="D43" s="598"/>
      <c r="E43" s="599"/>
      <c r="F43" s="603"/>
      <c r="G43" s="407">
        <f t="shared" si="2"/>
        <v>0</v>
      </c>
      <c r="H43" s="408">
        <f t="shared" si="3"/>
        <v>0</v>
      </c>
      <c r="I43" s="336"/>
      <c r="J43" s="336"/>
      <c r="K43" s="337"/>
    </row>
    <row r="44" spans="2:11" x14ac:dyDescent="0.2">
      <c r="B44" s="337"/>
      <c r="C44" s="337"/>
      <c r="D44" s="598"/>
      <c r="E44" s="599"/>
      <c r="F44" s="603"/>
      <c r="G44" s="407">
        <f t="shared" si="2"/>
        <v>0</v>
      </c>
      <c r="H44" s="408">
        <f t="shared" si="3"/>
        <v>0</v>
      </c>
      <c r="I44" s="336"/>
      <c r="J44" s="336"/>
      <c r="K44" s="337"/>
    </row>
    <row r="45" spans="2:11" x14ac:dyDescent="0.2">
      <c r="B45" s="337"/>
      <c r="C45" s="337"/>
      <c r="D45" s="598"/>
      <c r="E45" s="599"/>
      <c r="F45" s="603"/>
      <c r="G45" s="407">
        <f t="shared" si="2"/>
        <v>0</v>
      </c>
      <c r="H45" s="408">
        <f t="shared" si="3"/>
        <v>0</v>
      </c>
      <c r="I45" s="336"/>
      <c r="J45" s="336"/>
      <c r="K45" s="337"/>
    </row>
    <row r="46" spans="2:11" x14ac:dyDescent="0.2">
      <c r="B46" s="337"/>
      <c r="C46" s="337"/>
      <c r="D46" s="598"/>
      <c r="E46" s="599"/>
      <c r="F46" s="603"/>
      <c r="G46" s="407">
        <f t="shared" si="2"/>
        <v>0</v>
      </c>
      <c r="H46" s="408">
        <f t="shared" si="3"/>
        <v>0</v>
      </c>
      <c r="I46" s="336"/>
      <c r="J46" s="336"/>
      <c r="K46" s="337"/>
    </row>
    <row r="47" spans="2:11" x14ac:dyDescent="0.2">
      <c r="B47" s="337"/>
      <c r="C47" s="337"/>
      <c r="D47" s="598"/>
      <c r="E47" s="599"/>
      <c r="F47" s="603"/>
      <c r="G47" s="407">
        <f t="shared" si="2"/>
        <v>0</v>
      </c>
      <c r="H47" s="408">
        <f t="shared" si="3"/>
        <v>0</v>
      </c>
      <c r="I47" s="336"/>
      <c r="J47" s="336"/>
      <c r="K47" s="337"/>
    </row>
    <row r="48" spans="2:11" x14ac:dyDescent="0.2">
      <c r="B48" s="337"/>
      <c r="C48" s="337"/>
      <c r="D48" s="598"/>
      <c r="E48" s="599"/>
      <c r="F48" s="603"/>
      <c r="G48" s="407">
        <f t="shared" si="2"/>
        <v>0</v>
      </c>
      <c r="H48" s="408">
        <f t="shared" si="3"/>
        <v>0</v>
      </c>
      <c r="I48" s="336"/>
      <c r="J48" s="336"/>
      <c r="K48" s="337"/>
    </row>
    <row r="49" spans="2:11" x14ac:dyDescent="0.2">
      <c r="B49" s="337"/>
      <c r="C49" s="337"/>
      <c r="D49" s="598"/>
      <c r="E49" s="599"/>
      <c r="F49" s="603"/>
      <c r="G49" s="407">
        <f t="shared" si="2"/>
        <v>0</v>
      </c>
      <c r="H49" s="408">
        <f t="shared" si="3"/>
        <v>0</v>
      </c>
      <c r="I49" s="336"/>
      <c r="J49" s="336"/>
      <c r="K49" s="337"/>
    </row>
    <row r="50" spans="2:11" x14ac:dyDescent="0.2">
      <c r="B50" s="337"/>
      <c r="C50" s="337"/>
      <c r="D50" s="598"/>
      <c r="E50" s="599"/>
      <c r="F50" s="603"/>
      <c r="G50" s="407">
        <f t="shared" si="2"/>
        <v>0</v>
      </c>
      <c r="H50" s="408">
        <f t="shared" si="3"/>
        <v>0</v>
      </c>
      <c r="I50" s="336"/>
      <c r="J50" s="336"/>
      <c r="K50" s="337"/>
    </row>
    <row r="51" spans="2:11" x14ac:dyDescent="0.2">
      <c r="B51" s="337"/>
      <c r="C51" s="337"/>
      <c r="D51" s="598"/>
      <c r="E51" s="599"/>
      <c r="F51" s="603"/>
      <c r="G51" s="407">
        <f t="shared" si="2"/>
        <v>0</v>
      </c>
      <c r="H51" s="408">
        <f t="shared" si="3"/>
        <v>0</v>
      </c>
      <c r="I51" s="336"/>
      <c r="J51" s="336"/>
      <c r="K51" s="337"/>
    </row>
    <row r="52" spans="2:11" x14ac:dyDescent="0.2">
      <c r="B52" s="337"/>
      <c r="C52" s="337"/>
      <c r="D52" s="598"/>
      <c r="E52" s="599"/>
      <c r="F52" s="603"/>
      <c r="G52" s="407">
        <f t="shared" si="2"/>
        <v>0</v>
      </c>
      <c r="H52" s="408">
        <f t="shared" si="3"/>
        <v>0</v>
      </c>
      <c r="I52" s="336"/>
      <c r="J52" s="336"/>
      <c r="K52" s="337"/>
    </row>
    <row r="53" spans="2:11" x14ac:dyDescent="0.2">
      <c r="B53" s="337"/>
      <c r="C53" s="337"/>
      <c r="D53" s="598"/>
      <c r="E53" s="599"/>
      <c r="F53" s="603"/>
      <c r="G53" s="407">
        <f t="shared" si="2"/>
        <v>0</v>
      </c>
      <c r="H53" s="408">
        <f t="shared" si="3"/>
        <v>0</v>
      </c>
      <c r="I53" s="336"/>
      <c r="J53" s="336"/>
      <c r="K53" s="337"/>
    </row>
    <row r="54" spans="2:11" x14ac:dyDescent="0.2">
      <c r="B54" s="337"/>
      <c r="C54" s="337"/>
      <c r="D54" s="598"/>
      <c r="E54" s="599"/>
      <c r="F54" s="603"/>
      <c r="G54" s="407">
        <f t="shared" si="2"/>
        <v>0</v>
      </c>
      <c r="H54" s="408">
        <f t="shared" si="3"/>
        <v>0</v>
      </c>
      <c r="I54" s="336"/>
      <c r="J54" s="336"/>
      <c r="K54" s="337"/>
    </row>
    <row r="55" spans="2:11" x14ac:dyDescent="0.2">
      <c r="B55" s="337"/>
      <c r="C55" s="337"/>
      <c r="D55" s="598"/>
      <c r="E55" s="599"/>
      <c r="F55" s="603"/>
      <c r="G55" s="407">
        <f t="shared" si="2"/>
        <v>0</v>
      </c>
      <c r="H55" s="408">
        <f t="shared" si="3"/>
        <v>0</v>
      </c>
      <c r="I55" s="336"/>
      <c r="J55" s="336"/>
      <c r="K55" s="337"/>
    </row>
    <row r="56" spans="2:11" x14ac:dyDescent="0.2">
      <c r="B56" s="337"/>
      <c r="C56" s="337"/>
      <c r="D56" s="598"/>
      <c r="E56" s="599"/>
      <c r="F56" s="603"/>
      <c r="G56" s="407">
        <f t="shared" si="2"/>
        <v>0</v>
      </c>
      <c r="H56" s="408">
        <f t="shared" si="3"/>
        <v>0</v>
      </c>
      <c r="I56" s="336"/>
      <c r="J56" s="336"/>
      <c r="K56" s="337"/>
    </row>
    <row r="57" spans="2:11" x14ac:dyDescent="0.2">
      <c r="B57" s="337"/>
      <c r="C57" s="337"/>
      <c r="D57" s="598"/>
      <c r="E57" s="599"/>
      <c r="F57" s="603"/>
      <c r="G57" s="407">
        <f t="shared" si="2"/>
        <v>0</v>
      </c>
      <c r="H57" s="408">
        <f t="shared" si="3"/>
        <v>0</v>
      </c>
      <c r="I57" s="336"/>
      <c r="J57" s="336"/>
      <c r="K57" s="337"/>
    </row>
    <row r="58" spans="2:11" x14ac:dyDescent="0.2">
      <c r="B58" s="337"/>
      <c r="C58" s="337"/>
      <c r="D58" s="598"/>
      <c r="E58" s="599"/>
      <c r="F58" s="603"/>
      <c r="G58" s="407">
        <f t="shared" si="2"/>
        <v>0</v>
      </c>
      <c r="H58" s="408">
        <f t="shared" si="3"/>
        <v>0</v>
      </c>
      <c r="I58" s="336"/>
      <c r="J58" s="336"/>
      <c r="K58" s="337"/>
    </row>
    <row r="59" spans="2:11" x14ac:dyDescent="0.2">
      <c r="B59" s="337"/>
      <c r="C59" s="337"/>
      <c r="D59" s="598"/>
      <c r="E59" s="599"/>
      <c r="F59" s="603"/>
      <c r="G59" s="407">
        <f t="shared" si="2"/>
        <v>0</v>
      </c>
      <c r="H59" s="408">
        <f t="shared" si="3"/>
        <v>0</v>
      </c>
      <c r="I59" s="336"/>
      <c r="J59" s="336"/>
      <c r="K59" s="337"/>
    </row>
    <row r="60" spans="2:11" x14ac:dyDescent="0.2">
      <c r="B60" s="337"/>
      <c r="C60" s="337"/>
      <c r="D60" s="598"/>
      <c r="E60" s="599"/>
      <c r="F60" s="603"/>
      <c r="G60" s="407">
        <f t="shared" si="2"/>
        <v>0</v>
      </c>
      <c r="H60" s="408">
        <f t="shared" si="3"/>
        <v>0</v>
      </c>
      <c r="I60" s="336"/>
      <c r="J60" s="336"/>
      <c r="K60" s="337"/>
    </row>
    <row r="61" spans="2:11" x14ac:dyDescent="0.2">
      <c r="B61" s="337"/>
      <c r="C61" s="337"/>
      <c r="D61" s="598"/>
      <c r="E61" s="599"/>
      <c r="F61" s="603"/>
      <c r="G61" s="407">
        <f t="shared" si="2"/>
        <v>0</v>
      </c>
      <c r="H61" s="408">
        <f t="shared" si="3"/>
        <v>0</v>
      </c>
      <c r="I61" s="336"/>
      <c r="J61" s="336"/>
      <c r="K61" s="337"/>
    </row>
    <row r="62" spans="2:11" x14ac:dyDescent="0.2">
      <c r="B62" s="337"/>
      <c r="C62" s="337"/>
      <c r="D62" s="598"/>
      <c r="E62" s="599"/>
      <c r="F62" s="603"/>
      <c r="G62" s="407">
        <f t="shared" si="2"/>
        <v>0</v>
      </c>
      <c r="H62" s="408">
        <f t="shared" si="3"/>
        <v>0</v>
      </c>
      <c r="I62" s="336"/>
      <c r="J62" s="336"/>
      <c r="K62" s="337"/>
    </row>
    <row r="63" spans="2:11" x14ac:dyDescent="0.2">
      <c r="B63" s="337"/>
      <c r="C63" s="337"/>
      <c r="D63" s="598"/>
      <c r="E63" s="599"/>
      <c r="F63" s="603"/>
      <c r="G63" s="407">
        <f t="shared" si="2"/>
        <v>0</v>
      </c>
      <c r="H63" s="408">
        <f t="shared" si="3"/>
        <v>0</v>
      </c>
      <c r="I63" s="336"/>
      <c r="J63" s="336"/>
      <c r="K63" s="337"/>
    </row>
    <row r="64" spans="2:11" x14ac:dyDescent="0.2">
      <c r="B64" s="337"/>
      <c r="C64" s="337"/>
      <c r="D64" s="598"/>
      <c r="E64" s="599"/>
      <c r="F64" s="603"/>
      <c r="G64" s="407">
        <f t="shared" si="2"/>
        <v>0</v>
      </c>
      <c r="H64" s="408">
        <f t="shared" si="3"/>
        <v>0</v>
      </c>
      <c r="I64" s="336"/>
      <c r="J64" s="336"/>
      <c r="K64" s="337"/>
    </row>
    <row r="65" spans="2:11" x14ac:dyDescent="0.2">
      <c r="B65" s="337"/>
      <c r="C65" s="337"/>
      <c r="D65" s="598"/>
      <c r="E65" s="599"/>
      <c r="F65" s="603"/>
      <c r="G65" s="407">
        <f t="shared" si="2"/>
        <v>0</v>
      </c>
      <c r="H65" s="408">
        <f t="shared" si="3"/>
        <v>0</v>
      </c>
      <c r="I65" s="336"/>
      <c r="J65" s="336"/>
      <c r="K65" s="337"/>
    </row>
    <row r="66" spans="2:11" x14ac:dyDescent="0.2">
      <c r="B66" s="337"/>
      <c r="C66" s="337"/>
      <c r="D66" s="598"/>
      <c r="E66" s="599"/>
      <c r="F66" s="603"/>
      <c r="G66" s="407">
        <f t="shared" si="2"/>
        <v>0</v>
      </c>
      <c r="H66" s="408">
        <f t="shared" si="3"/>
        <v>0</v>
      </c>
      <c r="I66" s="336"/>
      <c r="J66" s="336"/>
      <c r="K66" s="337"/>
    </row>
    <row r="67" spans="2:11" x14ac:dyDescent="0.2">
      <c r="B67" s="337"/>
      <c r="C67" s="337"/>
      <c r="D67" s="598"/>
      <c r="E67" s="599"/>
      <c r="F67" s="603"/>
      <c r="G67" s="407">
        <f t="shared" si="2"/>
        <v>0</v>
      </c>
      <c r="H67" s="408">
        <f t="shared" si="3"/>
        <v>0</v>
      </c>
      <c r="I67" s="336"/>
      <c r="J67" s="336"/>
      <c r="K67" s="337"/>
    </row>
    <row r="68" spans="2:11" x14ac:dyDescent="0.2">
      <c r="B68" s="337"/>
      <c r="C68" s="337"/>
      <c r="D68" s="598"/>
      <c r="E68" s="599"/>
      <c r="F68" s="603"/>
      <c r="G68" s="407">
        <f t="shared" si="2"/>
        <v>0</v>
      </c>
      <c r="H68" s="408">
        <f t="shared" si="3"/>
        <v>0</v>
      </c>
      <c r="I68" s="336"/>
      <c r="J68" s="336"/>
      <c r="K68" s="337"/>
    </row>
    <row r="69" spans="2:11" x14ac:dyDescent="0.2">
      <c r="B69" s="337"/>
      <c r="C69" s="337"/>
      <c r="D69" s="598"/>
      <c r="E69" s="599"/>
      <c r="F69" s="603"/>
      <c r="G69" s="407">
        <f t="shared" si="2"/>
        <v>0</v>
      </c>
      <c r="H69" s="408">
        <f t="shared" si="3"/>
        <v>0</v>
      </c>
      <c r="I69" s="336"/>
      <c r="J69" s="336"/>
      <c r="K69" s="337"/>
    </row>
    <row r="70" spans="2:11" x14ac:dyDescent="0.2">
      <c r="B70" s="337"/>
      <c r="C70" s="337"/>
      <c r="D70" s="598"/>
      <c r="E70" s="599"/>
      <c r="F70" s="603"/>
      <c r="G70" s="407">
        <f t="shared" si="2"/>
        <v>0</v>
      </c>
      <c r="H70" s="408">
        <f t="shared" si="3"/>
        <v>0</v>
      </c>
      <c r="I70" s="336"/>
      <c r="J70" s="336"/>
      <c r="K70" s="337"/>
    </row>
    <row r="71" spans="2:11" x14ac:dyDescent="0.2">
      <c r="B71" s="337"/>
      <c r="C71" s="337"/>
      <c r="D71" s="598"/>
      <c r="E71" s="599"/>
      <c r="F71" s="603"/>
      <c r="G71" s="407">
        <f t="shared" si="2"/>
        <v>0</v>
      </c>
      <c r="H71" s="408">
        <f t="shared" si="3"/>
        <v>0</v>
      </c>
      <c r="I71" s="336"/>
      <c r="J71" s="336"/>
      <c r="K71" s="337"/>
    </row>
    <row r="72" spans="2:11" x14ac:dyDescent="0.2">
      <c r="B72" s="337"/>
      <c r="C72" s="337"/>
      <c r="D72" s="598"/>
      <c r="E72" s="599"/>
      <c r="F72" s="603"/>
      <c r="G72" s="407">
        <f t="shared" si="2"/>
        <v>0</v>
      </c>
      <c r="H72" s="408">
        <f t="shared" si="3"/>
        <v>0</v>
      </c>
      <c r="I72" s="336"/>
      <c r="J72" s="336"/>
      <c r="K72" s="337"/>
    </row>
    <row r="73" spans="2:11" x14ac:dyDescent="0.2">
      <c r="B73" s="337"/>
      <c r="C73" s="337"/>
      <c r="D73" s="598"/>
      <c r="E73" s="599"/>
      <c r="F73" s="603"/>
      <c r="G73" s="407">
        <f t="shared" si="2"/>
        <v>0</v>
      </c>
      <c r="H73" s="408">
        <f t="shared" si="3"/>
        <v>0</v>
      </c>
      <c r="I73" s="336"/>
      <c r="J73" s="336"/>
      <c r="K73" s="337"/>
    </row>
    <row r="74" spans="2:11" x14ac:dyDescent="0.2">
      <c r="B74" s="337"/>
      <c r="C74" s="337"/>
      <c r="D74" s="598"/>
      <c r="E74" s="599"/>
      <c r="F74" s="603"/>
      <c r="G74" s="407">
        <f t="shared" si="2"/>
        <v>0</v>
      </c>
      <c r="H74" s="408">
        <f t="shared" si="3"/>
        <v>0</v>
      </c>
      <c r="I74" s="336"/>
      <c r="J74" s="336"/>
      <c r="K74" s="337"/>
    </row>
    <row r="75" spans="2:11" x14ac:dyDescent="0.2">
      <c r="B75" s="337"/>
      <c r="C75" s="337"/>
      <c r="D75" s="598"/>
      <c r="E75" s="599"/>
      <c r="F75" s="603"/>
      <c r="G75" s="407">
        <f t="shared" si="2"/>
        <v>0</v>
      </c>
      <c r="H75" s="408">
        <f t="shared" si="3"/>
        <v>0</v>
      </c>
      <c r="I75" s="336"/>
      <c r="J75" s="336"/>
      <c r="K75" s="337"/>
    </row>
    <row r="76" spans="2:11" x14ac:dyDescent="0.2">
      <c r="B76" s="337"/>
      <c r="C76" s="337"/>
      <c r="D76" s="598"/>
      <c r="E76" s="599"/>
      <c r="F76" s="603"/>
      <c r="G76" s="407">
        <f t="shared" si="2"/>
        <v>0</v>
      </c>
      <c r="H76" s="408">
        <f t="shared" si="3"/>
        <v>0</v>
      </c>
      <c r="I76" s="336"/>
      <c r="J76" s="336"/>
      <c r="K76" s="337"/>
    </row>
    <row r="77" spans="2:11" x14ac:dyDescent="0.2">
      <c r="B77" s="337"/>
      <c r="C77" s="337"/>
      <c r="D77" s="598"/>
      <c r="E77" s="599"/>
      <c r="F77" s="603"/>
      <c r="G77" s="407">
        <f t="shared" si="2"/>
        <v>0</v>
      </c>
      <c r="H77" s="408">
        <f t="shared" si="3"/>
        <v>0</v>
      </c>
      <c r="I77" s="336"/>
      <c r="J77" s="336"/>
      <c r="K77" s="337"/>
    </row>
    <row r="78" spans="2:11" x14ac:dyDescent="0.2">
      <c r="B78" s="337"/>
      <c r="C78" s="337"/>
      <c r="D78" s="598"/>
      <c r="E78" s="599"/>
      <c r="F78" s="603"/>
      <c r="G78" s="407">
        <f t="shared" si="2"/>
        <v>0</v>
      </c>
      <c r="H78" s="408">
        <f t="shared" si="3"/>
        <v>0</v>
      </c>
      <c r="I78" s="336"/>
      <c r="J78" s="336"/>
      <c r="K78" s="337"/>
    </row>
    <row r="79" spans="2:11" x14ac:dyDescent="0.2">
      <c r="B79" s="337"/>
      <c r="C79" s="337"/>
      <c r="D79" s="598"/>
      <c r="E79" s="599"/>
      <c r="F79" s="603"/>
      <c r="G79" s="407">
        <f t="shared" si="2"/>
        <v>0</v>
      </c>
      <c r="H79" s="408">
        <f t="shared" si="3"/>
        <v>0</v>
      </c>
      <c r="I79" s="336"/>
      <c r="J79" s="336"/>
      <c r="K79" s="337"/>
    </row>
    <row r="80" spans="2:11" x14ac:dyDescent="0.2">
      <c r="B80" s="337"/>
      <c r="C80" s="337"/>
      <c r="D80" s="598"/>
      <c r="E80" s="599"/>
      <c r="F80" s="603"/>
      <c r="G80" s="407">
        <f t="shared" si="2"/>
        <v>0</v>
      </c>
      <c r="H80" s="408">
        <f t="shared" si="3"/>
        <v>0</v>
      </c>
      <c r="I80" s="336"/>
      <c r="J80" s="336"/>
      <c r="K80" s="337"/>
    </row>
    <row r="81" spans="2:11" x14ac:dyDescent="0.2">
      <c r="B81" s="337"/>
      <c r="C81" s="337"/>
      <c r="D81" s="598"/>
      <c r="E81" s="599"/>
      <c r="F81" s="603"/>
      <c r="G81" s="407">
        <f t="shared" ref="G81:G129" si="4">E81-F81</f>
        <v>0</v>
      </c>
      <c r="H81" s="408">
        <f t="shared" ref="H81:H129" si="5">G81-D81</f>
        <v>0</v>
      </c>
      <c r="I81" s="336"/>
      <c r="J81" s="336"/>
      <c r="K81" s="337"/>
    </row>
    <row r="82" spans="2:11" x14ac:dyDescent="0.2">
      <c r="B82" s="337"/>
      <c r="C82" s="337"/>
      <c r="D82" s="598"/>
      <c r="E82" s="599"/>
      <c r="F82" s="603"/>
      <c r="G82" s="407">
        <f t="shared" si="4"/>
        <v>0</v>
      </c>
      <c r="H82" s="408">
        <f t="shared" si="5"/>
        <v>0</v>
      </c>
      <c r="I82" s="336"/>
      <c r="J82" s="336"/>
      <c r="K82" s="337"/>
    </row>
    <row r="83" spans="2:11" x14ac:dyDescent="0.2">
      <c r="B83" s="337"/>
      <c r="C83" s="337"/>
      <c r="D83" s="598"/>
      <c r="E83" s="599"/>
      <c r="F83" s="603"/>
      <c r="G83" s="407">
        <f t="shared" si="4"/>
        <v>0</v>
      </c>
      <c r="H83" s="408">
        <f t="shared" si="5"/>
        <v>0</v>
      </c>
      <c r="I83" s="336"/>
      <c r="J83" s="336"/>
      <c r="K83" s="337"/>
    </row>
    <row r="84" spans="2:11" x14ac:dyDescent="0.2">
      <c r="B84" s="337"/>
      <c r="C84" s="337"/>
      <c r="D84" s="598"/>
      <c r="E84" s="599"/>
      <c r="F84" s="603"/>
      <c r="G84" s="407">
        <f t="shared" si="4"/>
        <v>0</v>
      </c>
      <c r="H84" s="408">
        <f t="shared" si="5"/>
        <v>0</v>
      </c>
      <c r="I84" s="336"/>
      <c r="J84" s="336"/>
      <c r="K84" s="337"/>
    </row>
    <row r="85" spans="2:11" x14ac:dyDescent="0.2">
      <c r="B85" s="337"/>
      <c r="C85" s="337"/>
      <c r="D85" s="598"/>
      <c r="E85" s="599"/>
      <c r="F85" s="603"/>
      <c r="G85" s="407">
        <f t="shared" si="4"/>
        <v>0</v>
      </c>
      <c r="H85" s="408">
        <f t="shared" si="5"/>
        <v>0</v>
      </c>
      <c r="I85" s="336"/>
      <c r="J85" s="336"/>
      <c r="K85" s="337"/>
    </row>
    <row r="86" spans="2:11" x14ac:dyDescent="0.2">
      <c r="B86" s="337"/>
      <c r="C86" s="337"/>
      <c r="D86" s="598"/>
      <c r="E86" s="599"/>
      <c r="F86" s="603"/>
      <c r="G86" s="407">
        <f t="shared" si="4"/>
        <v>0</v>
      </c>
      <c r="H86" s="408">
        <f t="shared" si="5"/>
        <v>0</v>
      </c>
      <c r="I86" s="336"/>
      <c r="J86" s="336"/>
      <c r="K86" s="337"/>
    </row>
    <row r="87" spans="2:11" x14ac:dyDescent="0.2">
      <c r="B87" s="337"/>
      <c r="C87" s="337"/>
      <c r="D87" s="598"/>
      <c r="E87" s="599"/>
      <c r="F87" s="603"/>
      <c r="G87" s="407">
        <f t="shared" si="4"/>
        <v>0</v>
      </c>
      <c r="H87" s="408">
        <f t="shared" si="5"/>
        <v>0</v>
      </c>
      <c r="I87" s="336"/>
      <c r="J87" s="336"/>
      <c r="K87" s="337"/>
    </row>
    <row r="88" spans="2:11" x14ac:dyDescent="0.2">
      <c r="B88" s="337"/>
      <c r="C88" s="337"/>
      <c r="D88" s="598"/>
      <c r="E88" s="599"/>
      <c r="F88" s="603"/>
      <c r="G88" s="407">
        <f t="shared" si="4"/>
        <v>0</v>
      </c>
      <c r="H88" s="408">
        <f t="shared" si="5"/>
        <v>0</v>
      </c>
      <c r="I88" s="336"/>
      <c r="J88" s="336"/>
      <c r="K88" s="337"/>
    </row>
    <row r="89" spans="2:11" x14ac:dyDescent="0.2">
      <c r="B89" s="337"/>
      <c r="C89" s="337"/>
      <c r="D89" s="598"/>
      <c r="E89" s="599"/>
      <c r="F89" s="603"/>
      <c r="G89" s="407">
        <f t="shared" si="4"/>
        <v>0</v>
      </c>
      <c r="H89" s="408">
        <f t="shared" si="5"/>
        <v>0</v>
      </c>
      <c r="I89" s="336"/>
      <c r="J89" s="336"/>
      <c r="K89" s="337"/>
    </row>
    <row r="90" spans="2:11" x14ac:dyDescent="0.2">
      <c r="B90" s="337"/>
      <c r="C90" s="337"/>
      <c r="D90" s="598"/>
      <c r="E90" s="599"/>
      <c r="F90" s="603"/>
      <c r="G90" s="407">
        <f t="shared" si="4"/>
        <v>0</v>
      </c>
      <c r="H90" s="408">
        <f t="shared" si="5"/>
        <v>0</v>
      </c>
      <c r="I90" s="336"/>
      <c r="J90" s="336"/>
      <c r="K90" s="337"/>
    </row>
    <row r="91" spans="2:11" x14ac:dyDescent="0.2">
      <c r="B91" s="337"/>
      <c r="C91" s="337"/>
      <c r="D91" s="598"/>
      <c r="E91" s="599"/>
      <c r="F91" s="603"/>
      <c r="G91" s="407">
        <f t="shared" si="4"/>
        <v>0</v>
      </c>
      <c r="H91" s="408">
        <f t="shared" si="5"/>
        <v>0</v>
      </c>
      <c r="I91" s="336"/>
      <c r="J91" s="336"/>
      <c r="K91" s="337"/>
    </row>
    <row r="92" spans="2:11" x14ac:dyDescent="0.2">
      <c r="B92" s="337"/>
      <c r="C92" s="337"/>
      <c r="D92" s="598"/>
      <c r="E92" s="599"/>
      <c r="F92" s="603"/>
      <c r="G92" s="407">
        <f t="shared" si="4"/>
        <v>0</v>
      </c>
      <c r="H92" s="408">
        <f t="shared" si="5"/>
        <v>0</v>
      </c>
      <c r="I92" s="336"/>
      <c r="J92" s="336"/>
      <c r="K92" s="337"/>
    </row>
    <row r="93" spans="2:11" x14ac:dyDescent="0.2">
      <c r="B93" s="337"/>
      <c r="C93" s="337"/>
      <c r="D93" s="598"/>
      <c r="E93" s="599"/>
      <c r="F93" s="603"/>
      <c r="G93" s="407">
        <f t="shared" si="4"/>
        <v>0</v>
      </c>
      <c r="H93" s="408">
        <f t="shared" si="5"/>
        <v>0</v>
      </c>
      <c r="I93" s="336"/>
      <c r="J93" s="336"/>
      <c r="K93" s="337"/>
    </row>
    <row r="94" spans="2:11" x14ac:dyDescent="0.2">
      <c r="B94" s="337"/>
      <c r="C94" s="337"/>
      <c r="D94" s="598"/>
      <c r="E94" s="599"/>
      <c r="F94" s="603"/>
      <c r="G94" s="407">
        <f t="shared" si="4"/>
        <v>0</v>
      </c>
      <c r="H94" s="408">
        <f t="shared" si="5"/>
        <v>0</v>
      </c>
      <c r="I94" s="336"/>
      <c r="J94" s="336"/>
      <c r="K94" s="337"/>
    </row>
    <row r="95" spans="2:11" x14ac:dyDescent="0.2">
      <c r="B95" s="337"/>
      <c r="C95" s="337"/>
      <c r="D95" s="598"/>
      <c r="E95" s="599"/>
      <c r="F95" s="603"/>
      <c r="G95" s="407">
        <f t="shared" si="4"/>
        <v>0</v>
      </c>
      <c r="H95" s="408">
        <f t="shared" si="5"/>
        <v>0</v>
      </c>
      <c r="I95" s="336"/>
      <c r="J95" s="336"/>
      <c r="K95" s="337"/>
    </row>
    <row r="96" spans="2:11" x14ac:dyDescent="0.2">
      <c r="B96" s="337"/>
      <c r="C96" s="337"/>
      <c r="D96" s="598"/>
      <c r="E96" s="599"/>
      <c r="F96" s="603"/>
      <c r="G96" s="407">
        <f t="shared" si="4"/>
        <v>0</v>
      </c>
      <c r="H96" s="408">
        <f t="shared" si="5"/>
        <v>0</v>
      </c>
      <c r="I96" s="336"/>
      <c r="J96" s="336"/>
      <c r="K96" s="337"/>
    </row>
    <row r="97" spans="2:11" x14ac:dyDescent="0.2">
      <c r="B97" s="337"/>
      <c r="C97" s="337"/>
      <c r="D97" s="598"/>
      <c r="E97" s="599"/>
      <c r="F97" s="603"/>
      <c r="G97" s="407">
        <f t="shared" si="4"/>
        <v>0</v>
      </c>
      <c r="H97" s="408">
        <f t="shared" si="5"/>
        <v>0</v>
      </c>
      <c r="I97" s="336"/>
      <c r="J97" s="336"/>
      <c r="K97" s="337"/>
    </row>
    <row r="98" spans="2:11" x14ac:dyDescent="0.2">
      <c r="B98" s="337"/>
      <c r="C98" s="337"/>
      <c r="D98" s="598"/>
      <c r="E98" s="599"/>
      <c r="F98" s="603"/>
      <c r="G98" s="407">
        <f t="shared" si="4"/>
        <v>0</v>
      </c>
      <c r="H98" s="408">
        <f t="shared" si="5"/>
        <v>0</v>
      </c>
      <c r="I98" s="336"/>
      <c r="J98" s="336"/>
      <c r="K98" s="337"/>
    </row>
    <row r="99" spans="2:11" x14ac:dyDescent="0.2">
      <c r="B99" s="337"/>
      <c r="C99" s="337"/>
      <c r="D99" s="598"/>
      <c r="E99" s="599"/>
      <c r="F99" s="603"/>
      <c r="G99" s="407">
        <f t="shared" si="4"/>
        <v>0</v>
      </c>
      <c r="H99" s="408">
        <f t="shared" si="5"/>
        <v>0</v>
      </c>
      <c r="I99" s="336"/>
      <c r="J99" s="336"/>
      <c r="K99" s="337"/>
    </row>
    <row r="100" spans="2:11" x14ac:dyDescent="0.2">
      <c r="B100" s="337"/>
      <c r="C100" s="337"/>
      <c r="D100" s="598"/>
      <c r="E100" s="599"/>
      <c r="F100" s="603"/>
      <c r="G100" s="407">
        <f t="shared" si="4"/>
        <v>0</v>
      </c>
      <c r="H100" s="408">
        <f t="shared" si="5"/>
        <v>0</v>
      </c>
      <c r="I100" s="336"/>
      <c r="J100" s="336"/>
      <c r="K100" s="337"/>
    </row>
    <row r="101" spans="2:11" x14ac:dyDescent="0.2">
      <c r="B101" s="337"/>
      <c r="C101" s="337"/>
      <c r="D101" s="598"/>
      <c r="E101" s="599"/>
      <c r="F101" s="603"/>
      <c r="G101" s="407">
        <f t="shared" si="4"/>
        <v>0</v>
      </c>
      <c r="H101" s="408">
        <f t="shared" si="5"/>
        <v>0</v>
      </c>
      <c r="I101" s="336"/>
      <c r="J101" s="336"/>
      <c r="K101" s="337"/>
    </row>
    <row r="102" spans="2:11" x14ac:dyDescent="0.2">
      <c r="B102" s="337"/>
      <c r="C102" s="337"/>
      <c r="D102" s="598"/>
      <c r="E102" s="599"/>
      <c r="F102" s="603"/>
      <c r="G102" s="407">
        <f t="shared" si="4"/>
        <v>0</v>
      </c>
      <c r="H102" s="408">
        <f t="shared" si="5"/>
        <v>0</v>
      </c>
      <c r="I102" s="336"/>
      <c r="J102" s="336"/>
      <c r="K102" s="337"/>
    </row>
    <row r="103" spans="2:11" x14ac:dyDescent="0.2">
      <c r="B103" s="337"/>
      <c r="C103" s="337"/>
      <c r="D103" s="598"/>
      <c r="E103" s="599"/>
      <c r="F103" s="603"/>
      <c r="G103" s="407">
        <f t="shared" si="4"/>
        <v>0</v>
      </c>
      <c r="H103" s="408">
        <f t="shared" si="5"/>
        <v>0</v>
      </c>
      <c r="I103" s="336"/>
      <c r="J103" s="336"/>
      <c r="K103" s="337"/>
    </row>
    <row r="104" spans="2:11" x14ac:dyDescent="0.2">
      <c r="B104" s="337"/>
      <c r="C104" s="337"/>
      <c r="D104" s="598"/>
      <c r="E104" s="599"/>
      <c r="F104" s="603"/>
      <c r="G104" s="407">
        <f t="shared" si="4"/>
        <v>0</v>
      </c>
      <c r="H104" s="408">
        <f t="shared" si="5"/>
        <v>0</v>
      </c>
      <c r="I104" s="336"/>
      <c r="J104" s="336"/>
      <c r="K104" s="337"/>
    </row>
    <row r="105" spans="2:11" x14ac:dyDescent="0.2">
      <c r="B105" s="337"/>
      <c r="C105" s="337"/>
      <c r="D105" s="598"/>
      <c r="E105" s="599"/>
      <c r="F105" s="603"/>
      <c r="G105" s="407">
        <f t="shared" si="4"/>
        <v>0</v>
      </c>
      <c r="H105" s="408">
        <f t="shared" si="5"/>
        <v>0</v>
      </c>
      <c r="I105" s="336"/>
      <c r="J105" s="336"/>
      <c r="K105" s="337"/>
    </row>
    <row r="106" spans="2:11" x14ac:dyDescent="0.2">
      <c r="B106" s="337"/>
      <c r="C106" s="337"/>
      <c r="D106" s="598"/>
      <c r="E106" s="599"/>
      <c r="F106" s="603"/>
      <c r="G106" s="407">
        <f t="shared" si="4"/>
        <v>0</v>
      </c>
      <c r="H106" s="408">
        <f t="shared" si="5"/>
        <v>0</v>
      </c>
      <c r="I106" s="336"/>
      <c r="J106" s="336"/>
      <c r="K106" s="337"/>
    </row>
    <row r="107" spans="2:11" x14ac:dyDescent="0.2">
      <c r="B107" s="337"/>
      <c r="C107" s="337"/>
      <c r="D107" s="598"/>
      <c r="E107" s="599"/>
      <c r="F107" s="603"/>
      <c r="G107" s="407">
        <f t="shared" si="4"/>
        <v>0</v>
      </c>
      <c r="H107" s="408">
        <f t="shared" si="5"/>
        <v>0</v>
      </c>
      <c r="I107" s="336"/>
      <c r="J107" s="336"/>
      <c r="K107" s="337"/>
    </row>
    <row r="108" spans="2:11" x14ac:dyDescent="0.2">
      <c r="B108" s="337"/>
      <c r="C108" s="337"/>
      <c r="D108" s="598"/>
      <c r="E108" s="599"/>
      <c r="F108" s="603"/>
      <c r="G108" s="407">
        <f t="shared" si="4"/>
        <v>0</v>
      </c>
      <c r="H108" s="408">
        <f t="shared" si="5"/>
        <v>0</v>
      </c>
      <c r="I108" s="336"/>
      <c r="J108" s="336"/>
      <c r="K108" s="337"/>
    </row>
    <row r="109" spans="2:11" x14ac:dyDescent="0.2">
      <c r="B109" s="337"/>
      <c r="C109" s="337"/>
      <c r="D109" s="598"/>
      <c r="E109" s="599"/>
      <c r="F109" s="603"/>
      <c r="G109" s="407">
        <f t="shared" si="4"/>
        <v>0</v>
      </c>
      <c r="H109" s="408">
        <f t="shared" si="5"/>
        <v>0</v>
      </c>
      <c r="I109" s="336"/>
      <c r="J109" s="336"/>
      <c r="K109" s="337"/>
    </row>
    <row r="110" spans="2:11" x14ac:dyDescent="0.2">
      <c r="B110" s="337"/>
      <c r="C110" s="337"/>
      <c r="D110" s="598"/>
      <c r="E110" s="599"/>
      <c r="F110" s="603"/>
      <c r="G110" s="407">
        <f t="shared" si="4"/>
        <v>0</v>
      </c>
      <c r="H110" s="408">
        <f t="shared" si="5"/>
        <v>0</v>
      </c>
      <c r="I110" s="336"/>
      <c r="J110" s="336"/>
      <c r="K110" s="337"/>
    </row>
    <row r="111" spans="2:11" x14ac:dyDescent="0.2">
      <c r="B111" s="337"/>
      <c r="C111" s="337"/>
      <c r="D111" s="598"/>
      <c r="E111" s="599"/>
      <c r="F111" s="603"/>
      <c r="G111" s="407">
        <f t="shared" si="4"/>
        <v>0</v>
      </c>
      <c r="H111" s="408">
        <f t="shared" si="5"/>
        <v>0</v>
      </c>
      <c r="I111" s="336"/>
      <c r="J111" s="336"/>
      <c r="K111" s="337"/>
    </row>
    <row r="112" spans="2:11" x14ac:dyDescent="0.2">
      <c r="B112" s="337"/>
      <c r="C112" s="337"/>
      <c r="D112" s="598"/>
      <c r="E112" s="599"/>
      <c r="F112" s="603"/>
      <c r="G112" s="407">
        <f t="shared" si="4"/>
        <v>0</v>
      </c>
      <c r="H112" s="408">
        <f t="shared" si="5"/>
        <v>0</v>
      </c>
      <c r="I112" s="336"/>
      <c r="J112" s="336"/>
      <c r="K112" s="337"/>
    </row>
    <row r="113" spans="2:11" x14ac:dyDescent="0.2">
      <c r="B113" s="337"/>
      <c r="C113" s="337"/>
      <c r="D113" s="598"/>
      <c r="E113" s="599"/>
      <c r="F113" s="603"/>
      <c r="G113" s="407">
        <f t="shared" si="4"/>
        <v>0</v>
      </c>
      <c r="H113" s="408">
        <f t="shared" si="5"/>
        <v>0</v>
      </c>
      <c r="I113" s="336"/>
      <c r="J113" s="336"/>
      <c r="K113" s="337"/>
    </row>
    <row r="114" spans="2:11" x14ac:dyDescent="0.2">
      <c r="B114" s="337"/>
      <c r="C114" s="337"/>
      <c r="D114" s="598"/>
      <c r="E114" s="599"/>
      <c r="F114" s="603"/>
      <c r="G114" s="407">
        <f t="shared" si="4"/>
        <v>0</v>
      </c>
      <c r="H114" s="408">
        <f t="shared" si="5"/>
        <v>0</v>
      </c>
      <c r="I114" s="336"/>
      <c r="J114" s="336"/>
      <c r="K114" s="337"/>
    </row>
    <row r="115" spans="2:11" x14ac:dyDescent="0.2">
      <c r="B115" s="337"/>
      <c r="C115" s="337"/>
      <c r="D115" s="598"/>
      <c r="E115" s="599"/>
      <c r="F115" s="603"/>
      <c r="G115" s="407">
        <f t="shared" si="4"/>
        <v>0</v>
      </c>
      <c r="H115" s="408">
        <f t="shared" si="5"/>
        <v>0</v>
      </c>
      <c r="I115" s="336"/>
      <c r="J115" s="336"/>
      <c r="K115" s="337"/>
    </row>
    <row r="116" spans="2:11" x14ac:dyDescent="0.2">
      <c r="B116" s="337"/>
      <c r="C116" s="337"/>
      <c r="D116" s="598"/>
      <c r="E116" s="599"/>
      <c r="F116" s="603"/>
      <c r="G116" s="407">
        <f t="shared" si="4"/>
        <v>0</v>
      </c>
      <c r="H116" s="408">
        <f t="shared" si="5"/>
        <v>0</v>
      </c>
      <c r="I116" s="336"/>
      <c r="J116" s="336"/>
      <c r="K116" s="337"/>
    </row>
    <row r="117" spans="2:11" x14ac:dyDescent="0.2">
      <c r="B117" s="337"/>
      <c r="C117" s="337"/>
      <c r="D117" s="598"/>
      <c r="E117" s="599"/>
      <c r="F117" s="603"/>
      <c r="G117" s="407">
        <f t="shared" si="4"/>
        <v>0</v>
      </c>
      <c r="H117" s="408">
        <f t="shared" si="5"/>
        <v>0</v>
      </c>
      <c r="I117" s="336"/>
      <c r="J117" s="336"/>
      <c r="K117" s="337"/>
    </row>
    <row r="118" spans="2:11" x14ac:dyDescent="0.2">
      <c r="B118" s="337"/>
      <c r="C118" s="337"/>
      <c r="D118" s="598"/>
      <c r="E118" s="599"/>
      <c r="F118" s="603"/>
      <c r="G118" s="407">
        <f t="shared" si="4"/>
        <v>0</v>
      </c>
      <c r="H118" s="408">
        <f t="shared" si="5"/>
        <v>0</v>
      </c>
      <c r="I118" s="336"/>
      <c r="J118" s="336"/>
      <c r="K118" s="337"/>
    </row>
    <row r="119" spans="2:11" x14ac:dyDescent="0.2">
      <c r="B119" s="337"/>
      <c r="C119" s="337"/>
      <c r="D119" s="598"/>
      <c r="E119" s="599"/>
      <c r="F119" s="603"/>
      <c r="G119" s="407">
        <f t="shared" si="4"/>
        <v>0</v>
      </c>
      <c r="H119" s="408">
        <f t="shared" si="5"/>
        <v>0</v>
      </c>
      <c r="I119" s="336"/>
      <c r="J119" s="336"/>
      <c r="K119" s="337"/>
    </row>
    <row r="120" spans="2:11" x14ac:dyDescent="0.2">
      <c r="B120" s="337"/>
      <c r="C120" s="337"/>
      <c r="D120" s="598"/>
      <c r="E120" s="599"/>
      <c r="F120" s="603"/>
      <c r="G120" s="407">
        <f t="shared" si="4"/>
        <v>0</v>
      </c>
      <c r="H120" s="408">
        <f t="shared" si="5"/>
        <v>0</v>
      </c>
      <c r="I120" s="336"/>
      <c r="J120" s="336"/>
      <c r="K120" s="337"/>
    </row>
    <row r="121" spans="2:11" x14ac:dyDescent="0.2">
      <c r="B121" s="337"/>
      <c r="C121" s="337"/>
      <c r="D121" s="598"/>
      <c r="E121" s="599"/>
      <c r="F121" s="603"/>
      <c r="G121" s="407">
        <f t="shared" si="4"/>
        <v>0</v>
      </c>
      <c r="H121" s="408">
        <f t="shared" si="5"/>
        <v>0</v>
      </c>
      <c r="I121" s="336"/>
      <c r="J121" s="336"/>
      <c r="K121" s="337"/>
    </row>
    <row r="122" spans="2:11" x14ac:dyDescent="0.2">
      <c r="B122" s="337"/>
      <c r="C122" s="337"/>
      <c r="D122" s="598"/>
      <c r="E122" s="599"/>
      <c r="F122" s="603"/>
      <c r="G122" s="407">
        <f t="shared" si="4"/>
        <v>0</v>
      </c>
      <c r="H122" s="408">
        <f t="shared" si="5"/>
        <v>0</v>
      </c>
      <c r="I122" s="336"/>
      <c r="J122" s="336"/>
      <c r="K122" s="337"/>
    </row>
    <row r="123" spans="2:11" x14ac:dyDescent="0.2">
      <c r="B123" s="337"/>
      <c r="C123" s="337"/>
      <c r="D123" s="598"/>
      <c r="E123" s="599"/>
      <c r="F123" s="603"/>
      <c r="G123" s="407">
        <f t="shared" si="4"/>
        <v>0</v>
      </c>
      <c r="H123" s="408">
        <f t="shared" si="5"/>
        <v>0</v>
      </c>
      <c r="I123" s="336"/>
      <c r="J123" s="336"/>
      <c r="K123" s="337"/>
    </row>
    <row r="124" spans="2:11" x14ac:dyDescent="0.2">
      <c r="B124" s="337"/>
      <c r="C124" s="337"/>
      <c r="D124" s="598"/>
      <c r="E124" s="599"/>
      <c r="F124" s="603"/>
      <c r="G124" s="407">
        <f t="shared" si="4"/>
        <v>0</v>
      </c>
      <c r="H124" s="408">
        <f t="shared" si="5"/>
        <v>0</v>
      </c>
      <c r="I124" s="336"/>
      <c r="J124" s="336"/>
      <c r="K124" s="337"/>
    </row>
    <row r="125" spans="2:11" x14ac:dyDescent="0.2">
      <c r="B125" s="337"/>
      <c r="C125" s="337"/>
      <c r="D125" s="598"/>
      <c r="E125" s="599"/>
      <c r="F125" s="603"/>
      <c r="G125" s="407">
        <f t="shared" si="4"/>
        <v>0</v>
      </c>
      <c r="H125" s="408">
        <f t="shared" si="5"/>
        <v>0</v>
      </c>
      <c r="I125" s="336"/>
      <c r="J125" s="336"/>
      <c r="K125" s="337"/>
    </row>
    <row r="126" spans="2:11" x14ac:dyDescent="0.2">
      <c r="B126" s="337"/>
      <c r="C126" s="337"/>
      <c r="D126" s="598"/>
      <c r="E126" s="599"/>
      <c r="F126" s="603"/>
      <c r="G126" s="407">
        <f t="shared" si="4"/>
        <v>0</v>
      </c>
      <c r="H126" s="408">
        <f t="shared" si="5"/>
        <v>0</v>
      </c>
      <c r="I126" s="336"/>
      <c r="J126" s="336"/>
      <c r="K126" s="337"/>
    </row>
    <row r="127" spans="2:11" x14ac:dyDescent="0.2">
      <c r="B127" s="337"/>
      <c r="C127" s="337"/>
      <c r="D127" s="598"/>
      <c r="E127" s="599"/>
      <c r="F127" s="603"/>
      <c r="G127" s="407">
        <f t="shared" si="4"/>
        <v>0</v>
      </c>
      <c r="H127" s="408">
        <f t="shared" si="5"/>
        <v>0</v>
      </c>
      <c r="I127" s="336"/>
      <c r="J127" s="336"/>
      <c r="K127" s="337"/>
    </row>
    <row r="128" spans="2:11" x14ac:dyDescent="0.2">
      <c r="B128" s="337"/>
      <c r="C128" s="337"/>
      <c r="D128" s="598"/>
      <c r="E128" s="599"/>
      <c r="F128" s="603"/>
      <c r="G128" s="407">
        <f t="shared" si="4"/>
        <v>0</v>
      </c>
      <c r="H128" s="408">
        <f t="shared" si="5"/>
        <v>0</v>
      </c>
      <c r="I128" s="336"/>
      <c r="J128" s="336"/>
      <c r="K128" s="337"/>
    </row>
    <row r="129" spans="2:11" x14ac:dyDescent="0.2">
      <c r="B129" s="337"/>
      <c r="C129" s="337"/>
      <c r="D129" s="598"/>
      <c r="E129" s="599"/>
      <c r="F129" s="603"/>
      <c r="G129" s="407">
        <f t="shared" si="4"/>
        <v>0</v>
      </c>
      <c r="H129" s="408">
        <f t="shared" si="5"/>
        <v>0</v>
      </c>
      <c r="I129" s="336"/>
      <c r="J129" s="336"/>
      <c r="K129" s="337"/>
    </row>
    <row r="130" spans="2:11" x14ac:dyDescent="0.2">
      <c r="B130" s="337"/>
      <c r="C130" s="337"/>
      <c r="D130" s="598"/>
      <c r="E130" s="599"/>
      <c r="F130" s="603"/>
      <c r="G130" s="407">
        <f t="shared" si="0"/>
        <v>0</v>
      </c>
      <c r="H130" s="408">
        <f t="shared" si="1"/>
        <v>0</v>
      </c>
      <c r="I130" s="336"/>
      <c r="J130" s="336"/>
      <c r="K130" s="337"/>
    </row>
    <row r="131" spans="2:11" x14ac:dyDescent="0.2">
      <c r="B131" s="337"/>
      <c r="C131" s="337"/>
      <c r="D131" s="598"/>
      <c r="E131" s="599"/>
      <c r="F131" s="603"/>
      <c r="G131" s="407">
        <f t="shared" si="0"/>
        <v>0</v>
      </c>
      <c r="H131" s="408">
        <f t="shared" si="1"/>
        <v>0</v>
      </c>
      <c r="I131" s="336"/>
      <c r="J131" s="336"/>
      <c r="K131" s="337"/>
    </row>
    <row r="132" spans="2:11" x14ac:dyDescent="0.2">
      <c r="B132" s="337"/>
      <c r="C132" s="337"/>
      <c r="D132" s="598"/>
      <c r="E132" s="599"/>
      <c r="F132" s="603"/>
      <c r="G132" s="407">
        <f t="shared" si="0"/>
        <v>0</v>
      </c>
      <c r="H132" s="408">
        <f t="shared" si="1"/>
        <v>0</v>
      </c>
      <c r="I132" s="336"/>
      <c r="J132" s="336"/>
      <c r="K132" s="337"/>
    </row>
    <row r="133" spans="2:11" x14ac:dyDescent="0.2">
      <c r="B133" s="337"/>
      <c r="C133" s="337"/>
      <c r="D133" s="598"/>
      <c r="E133" s="599"/>
      <c r="F133" s="603"/>
      <c r="G133" s="407">
        <f t="shared" si="0"/>
        <v>0</v>
      </c>
      <c r="H133" s="408">
        <f t="shared" si="1"/>
        <v>0</v>
      </c>
      <c r="I133" s="336"/>
      <c r="J133" s="336"/>
      <c r="K133" s="337"/>
    </row>
    <row r="134" spans="2:11" x14ac:dyDescent="0.2">
      <c r="B134" s="337"/>
      <c r="C134" s="337"/>
      <c r="D134" s="598"/>
      <c r="E134" s="599"/>
      <c r="F134" s="603"/>
      <c r="G134" s="407">
        <f t="shared" si="0"/>
        <v>0</v>
      </c>
      <c r="H134" s="408">
        <f t="shared" si="1"/>
        <v>0</v>
      </c>
      <c r="I134" s="336"/>
      <c r="J134" s="336"/>
      <c r="K134" s="337"/>
    </row>
    <row r="135" spans="2:11" x14ac:dyDescent="0.2">
      <c r="B135" s="337"/>
      <c r="C135" s="337"/>
      <c r="D135" s="598"/>
      <c r="E135" s="599"/>
      <c r="F135" s="603"/>
      <c r="G135" s="407">
        <f t="shared" si="0"/>
        <v>0</v>
      </c>
      <c r="H135" s="408">
        <f t="shared" si="1"/>
        <v>0</v>
      </c>
      <c r="I135" s="336"/>
      <c r="J135" s="336"/>
      <c r="K135" s="337"/>
    </row>
    <row r="136" spans="2:11" x14ac:dyDescent="0.2">
      <c r="B136" s="337"/>
      <c r="C136" s="337"/>
      <c r="D136" s="598"/>
      <c r="E136" s="599"/>
      <c r="F136" s="603"/>
      <c r="G136" s="407">
        <f t="shared" si="0"/>
        <v>0</v>
      </c>
      <c r="H136" s="408">
        <f t="shared" si="1"/>
        <v>0</v>
      </c>
      <c r="I136" s="336"/>
      <c r="J136" s="336"/>
      <c r="K136" s="337"/>
    </row>
    <row r="137" spans="2:11" x14ac:dyDescent="0.2">
      <c r="B137" s="337"/>
      <c r="C137" s="337"/>
      <c r="D137" s="598"/>
      <c r="E137" s="599"/>
      <c r="F137" s="603"/>
      <c r="G137" s="407">
        <f t="shared" si="0"/>
        <v>0</v>
      </c>
      <c r="H137" s="408">
        <f t="shared" si="1"/>
        <v>0</v>
      </c>
      <c r="I137" s="336"/>
      <c r="J137" s="336"/>
      <c r="K137" s="337"/>
    </row>
    <row r="138" spans="2:11" x14ac:dyDescent="0.2">
      <c r="B138" s="337"/>
      <c r="C138" s="337"/>
      <c r="D138" s="598"/>
      <c r="E138" s="599"/>
      <c r="F138" s="603"/>
      <c r="G138" s="407">
        <f t="shared" si="0"/>
        <v>0</v>
      </c>
      <c r="H138" s="408">
        <f t="shared" si="1"/>
        <v>0</v>
      </c>
      <c r="I138" s="336"/>
      <c r="J138" s="336"/>
      <c r="K138" s="337"/>
    </row>
    <row r="139" spans="2:11" x14ac:dyDescent="0.2">
      <c r="B139" s="337"/>
      <c r="C139" s="337"/>
      <c r="D139" s="598"/>
      <c r="E139" s="599"/>
      <c r="F139" s="603"/>
      <c r="G139" s="407">
        <f t="shared" si="0"/>
        <v>0</v>
      </c>
      <c r="H139" s="408">
        <f t="shared" si="1"/>
        <v>0</v>
      </c>
      <c r="I139" s="336"/>
      <c r="J139" s="336"/>
      <c r="K139" s="337"/>
    </row>
    <row r="140" spans="2:11" x14ac:dyDescent="0.2">
      <c r="B140" s="337"/>
      <c r="C140" s="337"/>
      <c r="D140" s="598"/>
      <c r="E140" s="599"/>
      <c r="F140" s="603"/>
      <c r="G140" s="407">
        <f t="shared" si="0"/>
        <v>0</v>
      </c>
      <c r="H140" s="408">
        <f t="shared" si="1"/>
        <v>0</v>
      </c>
      <c r="I140" s="336"/>
      <c r="J140" s="336"/>
      <c r="K140" s="337"/>
    </row>
    <row r="141" spans="2:11" x14ac:dyDescent="0.2">
      <c r="B141" s="337"/>
      <c r="C141" s="337"/>
      <c r="D141" s="598"/>
      <c r="E141" s="599"/>
      <c r="F141" s="603"/>
      <c r="G141" s="407">
        <f t="shared" si="0"/>
        <v>0</v>
      </c>
      <c r="H141" s="408">
        <f t="shared" si="1"/>
        <v>0</v>
      </c>
      <c r="I141" s="336"/>
      <c r="J141" s="336"/>
      <c r="K141" s="337"/>
    </row>
    <row r="142" spans="2:11" x14ac:dyDescent="0.2">
      <c r="B142" s="337"/>
      <c r="C142" s="337"/>
      <c r="D142" s="598"/>
      <c r="E142" s="599"/>
      <c r="F142" s="603"/>
      <c r="G142" s="407">
        <f t="shared" si="0"/>
        <v>0</v>
      </c>
      <c r="H142" s="408">
        <f t="shared" si="1"/>
        <v>0</v>
      </c>
      <c r="I142" s="336"/>
      <c r="J142" s="336"/>
      <c r="K142" s="337"/>
    </row>
    <row r="143" spans="2:11" x14ac:dyDescent="0.2">
      <c r="B143" s="337"/>
      <c r="C143" s="337"/>
      <c r="D143" s="598"/>
      <c r="E143" s="599"/>
      <c r="F143" s="603"/>
      <c r="G143" s="407">
        <f t="shared" si="0"/>
        <v>0</v>
      </c>
      <c r="H143" s="408">
        <f t="shared" si="1"/>
        <v>0</v>
      </c>
      <c r="I143" s="336"/>
      <c r="J143" s="336"/>
      <c r="K143" s="337"/>
    </row>
    <row r="144" spans="2:11" x14ac:dyDescent="0.2">
      <c r="B144" s="337"/>
      <c r="C144" s="337"/>
      <c r="D144" s="598"/>
      <c r="E144" s="599"/>
      <c r="F144" s="603"/>
      <c r="G144" s="407">
        <f t="shared" si="0"/>
        <v>0</v>
      </c>
      <c r="H144" s="408">
        <f t="shared" si="1"/>
        <v>0</v>
      </c>
      <c r="I144" s="336"/>
      <c r="J144" s="336"/>
      <c r="K144" s="337"/>
    </row>
    <row r="145" spans="2:11" x14ac:dyDescent="0.2">
      <c r="B145" s="337"/>
      <c r="C145" s="337"/>
      <c r="D145" s="598"/>
      <c r="E145" s="599"/>
      <c r="F145" s="603"/>
      <c r="G145" s="407">
        <f t="shared" si="0"/>
        <v>0</v>
      </c>
      <c r="H145" s="408">
        <f>G145-D145</f>
        <v>0</v>
      </c>
      <c r="I145" s="336"/>
      <c r="J145" s="336"/>
      <c r="K145" s="337"/>
    </row>
    <row r="146" spans="2:11" x14ac:dyDescent="0.2">
      <c r="B146" s="337"/>
      <c r="C146" s="337"/>
      <c r="D146" s="598"/>
      <c r="E146" s="599"/>
      <c r="F146" s="603"/>
      <c r="G146" s="407">
        <f t="shared" si="0"/>
        <v>0</v>
      </c>
      <c r="H146" s="408">
        <f t="shared" si="1"/>
        <v>0</v>
      </c>
      <c r="I146" s="336"/>
      <c r="J146" s="336"/>
      <c r="K146" s="337"/>
    </row>
    <row r="147" spans="2:11" x14ac:dyDescent="0.2">
      <c r="B147" s="337"/>
      <c r="C147" s="337"/>
      <c r="D147" s="598"/>
      <c r="E147" s="599"/>
      <c r="F147" s="603"/>
      <c r="G147" s="407">
        <f t="shared" si="0"/>
        <v>0</v>
      </c>
      <c r="H147" s="408">
        <f t="shared" si="1"/>
        <v>0</v>
      </c>
      <c r="I147" s="336"/>
      <c r="J147" s="336"/>
      <c r="K147" s="337"/>
    </row>
    <row r="148" spans="2:11" x14ac:dyDescent="0.2">
      <c r="B148" s="337"/>
      <c r="C148" s="337"/>
      <c r="D148" s="598"/>
      <c r="E148" s="599"/>
      <c r="F148" s="603"/>
      <c r="G148" s="407">
        <f t="shared" si="0"/>
        <v>0</v>
      </c>
      <c r="H148" s="408">
        <f t="shared" si="1"/>
        <v>0</v>
      </c>
      <c r="I148" s="336"/>
      <c r="J148" s="336"/>
      <c r="K148" s="337"/>
    </row>
    <row r="149" spans="2:11" x14ac:dyDescent="0.2">
      <c r="B149" s="337"/>
      <c r="C149" s="337"/>
      <c r="D149" s="598"/>
      <c r="E149" s="599"/>
      <c r="F149" s="603"/>
      <c r="G149" s="407">
        <f t="shared" si="0"/>
        <v>0</v>
      </c>
      <c r="H149" s="408">
        <f t="shared" si="1"/>
        <v>0</v>
      </c>
      <c r="I149" s="336"/>
      <c r="J149" s="336"/>
      <c r="K149" s="337"/>
    </row>
    <row r="150" spans="2:11" x14ac:dyDescent="0.2">
      <c r="B150" s="337"/>
      <c r="C150" s="337"/>
      <c r="D150" s="598"/>
      <c r="E150" s="599"/>
      <c r="F150" s="603"/>
      <c r="G150" s="407">
        <f t="shared" si="0"/>
        <v>0</v>
      </c>
      <c r="H150" s="408">
        <f t="shared" si="1"/>
        <v>0</v>
      </c>
      <c r="I150" s="336"/>
      <c r="J150" s="336"/>
      <c r="K150" s="337"/>
    </row>
    <row r="151" spans="2:11" x14ac:dyDescent="0.2">
      <c r="B151" s="337"/>
      <c r="C151" s="337"/>
      <c r="D151" s="598"/>
      <c r="E151" s="599"/>
      <c r="F151" s="603"/>
      <c r="G151" s="407">
        <f t="shared" si="0"/>
        <v>0</v>
      </c>
      <c r="H151" s="408">
        <f t="shared" si="1"/>
        <v>0</v>
      </c>
      <c r="I151" s="337"/>
      <c r="J151" s="337"/>
      <c r="K151" s="337"/>
    </row>
    <row r="152" spans="2:11" x14ac:dyDescent="0.2">
      <c r="B152" s="337"/>
      <c r="C152" s="337"/>
      <c r="D152" s="598"/>
      <c r="E152" s="599"/>
      <c r="F152" s="603"/>
      <c r="G152" s="407">
        <f t="shared" si="0"/>
        <v>0</v>
      </c>
      <c r="H152" s="408">
        <f t="shared" si="1"/>
        <v>0</v>
      </c>
      <c r="I152" s="337"/>
      <c r="J152" s="337"/>
      <c r="K152" s="337"/>
    </row>
    <row r="153" spans="2:11" x14ac:dyDescent="0.2">
      <c r="B153" s="337"/>
      <c r="C153" s="337"/>
      <c r="D153" s="598"/>
      <c r="E153" s="599"/>
      <c r="F153" s="603"/>
      <c r="G153" s="407">
        <f t="shared" si="0"/>
        <v>0</v>
      </c>
      <c r="H153" s="408">
        <f t="shared" si="1"/>
        <v>0</v>
      </c>
      <c r="I153" s="337"/>
      <c r="J153" s="337"/>
      <c r="K153" s="337"/>
    </row>
    <row r="154" spans="2:11" x14ac:dyDescent="0.2">
      <c r="B154" s="337"/>
      <c r="C154" s="337"/>
      <c r="D154" s="598"/>
      <c r="E154" s="599"/>
      <c r="F154" s="603"/>
      <c r="G154" s="407">
        <f t="shared" si="0"/>
        <v>0</v>
      </c>
      <c r="H154" s="408">
        <f t="shared" si="1"/>
        <v>0</v>
      </c>
      <c r="I154" s="337"/>
      <c r="J154" s="337"/>
      <c r="K154" s="337"/>
    </row>
    <row r="155" spans="2:11" x14ac:dyDescent="0.2">
      <c r="B155" s="337"/>
      <c r="C155" s="337"/>
      <c r="D155" s="598"/>
      <c r="E155" s="599"/>
      <c r="F155" s="603"/>
      <c r="G155" s="407">
        <f t="shared" si="0"/>
        <v>0</v>
      </c>
      <c r="H155" s="408">
        <f t="shared" si="1"/>
        <v>0</v>
      </c>
      <c r="I155" s="337"/>
      <c r="J155" s="337"/>
      <c r="K155" s="337"/>
    </row>
    <row r="156" spans="2:11" x14ac:dyDescent="0.2">
      <c r="B156" s="337"/>
      <c r="C156" s="337"/>
      <c r="D156" s="598"/>
      <c r="E156" s="599"/>
      <c r="F156" s="603"/>
      <c r="G156" s="407">
        <f t="shared" si="0"/>
        <v>0</v>
      </c>
      <c r="H156" s="408">
        <f t="shared" si="1"/>
        <v>0</v>
      </c>
      <c r="I156" s="337"/>
      <c r="J156" s="337"/>
      <c r="K156" s="337"/>
    </row>
  </sheetData>
  <sheetProtection password="A253" sheet="1" objects="1" scenarios="1"/>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1">
    <tabColor indexed="43"/>
  </sheetPr>
  <dimension ref="A1:K156"/>
  <sheetViews>
    <sheetView showGridLines="0" workbookViewId="0">
      <pane ySplit="6" topLeftCell="A7" activePane="bottomLeft" state="frozen"/>
      <selection pane="bottomLeft" activeCell="A7" sqref="A7"/>
    </sheetView>
  </sheetViews>
  <sheetFormatPr baseColWidth="10" defaultRowHeight="11.25" x14ac:dyDescent="0.2"/>
  <cols>
    <col min="1" max="1" width="3.625" style="347" customWidth="1"/>
    <col min="2" max="2" width="35.625" style="347" customWidth="1"/>
    <col min="3" max="3" width="15.625" style="347" customWidth="1"/>
    <col min="4" max="4" width="15.625" style="354" customWidth="1"/>
    <col min="5" max="8" width="15.625" style="347" customWidth="1"/>
    <col min="9" max="9" width="15" style="347" customWidth="1"/>
    <col min="10" max="10" width="15.625" style="347" customWidth="1"/>
    <col min="11" max="11" width="35.625" style="347" customWidth="1"/>
    <col min="12" max="250" width="11" style="347"/>
    <col min="251" max="251" width="22.5" style="347" customWidth="1"/>
    <col min="252" max="252" width="26.875" style="347" customWidth="1"/>
    <col min="253" max="253" width="14.875" style="347" customWidth="1"/>
    <col min="254" max="257" width="13.75" style="347" customWidth="1"/>
    <col min="258" max="266" width="12.5" style="347" customWidth="1"/>
    <col min="267" max="267" width="26.875" style="347" customWidth="1"/>
    <col min="268" max="506" width="11" style="347"/>
    <col min="507" max="507" width="22.5" style="347" customWidth="1"/>
    <col min="508" max="508" width="26.875" style="347" customWidth="1"/>
    <col min="509" max="509" width="14.875" style="347" customWidth="1"/>
    <col min="510" max="513" width="13.75" style="347" customWidth="1"/>
    <col min="514" max="522" width="12.5" style="347" customWidth="1"/>
    <col min="523" max="523" width="26.875" style="347" customWidth="1"/>
    <col min="524" max="762" width="11" style="347"/>
    <col min="763" max="763" width="22.5" style="347" customWidth="1"/>
    <col min="764" max="764" width="26.875" style="347" customWidth="1"/>
    <col min="765" max="765" width="14.875" style="347" customWidth="1"/>
    <col min="766" max="769" width="13.75" style="347" customWidth="1"/>
    <col min="770" max="778" width="12.5" style="347" customWidth="1"/>
    <col min="779" max="779" width="26.875" style="347" customWidth="1"/>
    <col min="780" max="1018" width="11" style="347"/>
    <col min="1019" max="1019" width="22.5" style="347" customWidth="1"/>
    <col min="1020" max="1020" width="26.875" style="347" customWidth="1"/>
    <col min="1021" max="1021" width="14.875" style="347" customWidth="1"/>
    <col min="1022" max="1025" width="13.75" style="347" customWidth="1"/>
    <col min="1026" max="1034" width="12.5" style="347" customWidth="1"/>
    <col min="1035" max="1035" width="26.875" style="347" customWidth="1"/>
    <col min="1036" max="1274" width="11" style="347"/>
    <col min="1275" max="1275" width="22.5" style="347" customWidth="1"/>
    <col min="1276" max="1276" width="26.875" style="347" customWidth="1"/>
    <col min="1277" max="1277" width="14.875" style="347" customWidth="1"/>
    <col min="1278" max="1281" width="13.75" style="347" customWidth="1"/>
    <col min="1282" max="1290" width="12.5" style="347" customWidth="1"/>
    <col min="1291" max="1291" width="26.875" style="347" customWidth="1"/>
    <col min="1292" max="1530" width="11" style="347"/>
    <col min="1531" max="1531" width="22.5" style="347" customWidth="1"/>
    <col min="1532" max="1532" width="26.875" style="347" customWidth="1"/>
    <col min="1533" max="1533" width="14.875" style="347" customWidth="1"/>
    <col min="1534" max="1537" width="13.75" style="347" customWidth="1"/>
    <col min="1538" max="1546" width="12.5" style="347" customWidth="1"/>
    <col min="1547" max="1547" width="26.875" style="347" customWidth="1"/>
    <col min="1548" max="1786" width="11" style="347"/>
    <col min="1787" max="1787" width="22.5" style="347" customWidth="1"/>
    <col min="1788" max="1788" width="26.875" style="347" customWidth="1"/>
    <col min="1789" max="1789" width="14.875" style="347" customWidth="1"/>
    <col min="1790" max="1793" width="13.75" style="347" customWidth="1"/>
    <col min="1794" max="1802" width="12.5" style="347" customWidth="1"/>
    <col min="1803" max="1803" width="26.875" style="347" customWidth="1"/>
    <col min="1804" max="2042" width="11" style="347"/>
    <col min="2043" max="2043" width="22.5" style="347" customWidth="1"/>
    <col min="2044" max="2044" width="26.875" style="347" customWidth="1"/>
    <col min="2045" max="2045" width="14.875" style="347" customWidth="1"/>
    <col min="2046" max="2049" width="13.75" style="347" customWidth="1"/>
    <col min="2050" max="2058" width="12.5" style="347" customWidth="1"/>
    <col min="2059" max="2059" width="26.875" style="347" customWidth="1"/>
    <col min="2060" max="2298" width="11" style="347"/>
    <col min="2299" max="2299" width="22.5" style="347" customWidth="1"/>
    <col min="2300" max="2300" width="26.875" style="347" customWidth="1"/>
    <col min="2301" max="2301" width="14.875" style="347" customWidth="1"/>
    <col min="2302" max="2305" width="13.75" style="347" customWidth="1"/>
    <col min="2306" max="2314" width="12.5" style="347" customWidth="1"/>
    <col min="2315" max="2315" width="26.875" style="347" customWidth="1"/>
    <col min="2316" max="2554" width="11" style="347"/>
    <col min="2555" max="2555" width="22.5" style="347" customWidth="1"/>
    <col min="2556" max="2556" width="26.875" style="347" customWidth="1"/>
    <col min="2557" max="2557" width="14.875" style="347" customWidth="1"/>
    <col min="2558" max="2561" width="13.75" style="347" customWidth="1"/>
    <col min="2562" max="2570" width="12.5" style="347" customWidth="1"/>
    <col min="2571" max="2571" width="26.875" style="347" customWidth="1"/>
    <col min="2572" max="2810" width="11" style="347"/>
    <col min="2811" max="2811" width="22.5" style="347" customWidth="1"/>
    <col min="2812" max="2812" width="26.875" style="347" customWidth="1"/>
    <col min="2813" max="2813" width="14.875" style="347" customWidth="1"/>
    <col min="2814" max="2817" width="13.75" style="347" customWidth="1"/>
    <col min="2818" max="2826" width="12.5" style="347" customWidth="1"/>
    <col min="2827" max="2827" width="26.875" style="347" customWidth="1"/>
    <col min="2828" max="3066" width="11" style="347"/>
    <col min="3067" max="3067" width="22.5" style="347" customWidth="1"/>
    <col min="3068" max="3068" width="26.875" style="347" customWidth="1"/>
    <col min="3069" max="3069" width="14.875" style="347" customWidth="1"/>
    <col min="3070" max="3073" width="13.75" style="347" customWidth="1"/>
    <col min="3074" max="3082" width="12.5" style="347" customWidth="1"/>
    <col min="3083" max="3083" width="26.875" style="347" customWidth="1"/>
    <col min="3084" max="3322" width="11" style="347"/>
    <col min="3323" max="3323" width="22.5" style="347" customWidth="1"/>
    <col min="3324" max="3324" width="26.875" style="347" customWidth="1"/>
    <col min="3325" max="3325" width="14.875" style="347" customWidth="1"/>
    <col min="3326" max="3329" width="13.75" style="347" customWidth="1"/>
    <col min="3330" max="3338" width="12.5" style="347" customWidth="1"/>
    <col min="3339" max="3339" width="26.875" style="347" customWidth="1"/>
    <col min="3340" max="3578" width="11" style="347"/>
    <col min="3579" max="3579" width="22.5" style="347" customWidth="1"/>
    <col min="3580" max="3580" width="26.875" style="347" customWidth="1"/>
    <col min="3581" max="3581" width="14.875" style="347" customWidth="1"/>
    <col min="3582" max="3585" width="13.75" style="347" customWidth="1"/>
    <col min="3586" max="3594" width="12.5" style="347" customWidth="1"/>
    <col min="3595" max="3595" width="26.875" style="347" customWidth="1"/>
    <col min="3596" max="3834" width="11" style="347"/>
    <col min="3835" max="3835" width="22.5" style="347" customWidth="1"/>
    <col min="3836" max="3836" width="26.875" style="347" customWidth="1"/>
    <col min="3837" max="3837" width="14.875" style="347" customWidth="1"/>
    <col min="3838" max="3841" width="13.75" style="347" customWidth="1"/>
    <col min="3842" max="3850" width="12.5" style="347" customWidth="1"/>
    <col min="3851" max="3851" width="26.875" style="347" customWidth="1"/>
    <col min="3852" max="4090" width="11" style="347"/>
    <col min="4091" max="4091" width="22.5" style="347" customWidth="1"/>
    <col min="4092" max="4092" width="26.875" style="347" customWidth="1"/>
    <col min="4093" max="4093" width="14.875" style="347" customWidth="1"/>
    <col min="4094" max="4097" width="13.75" style="347" customWidth="1"/>
    <col min="4098" max="4106" width="12.5" style="347" customWidth="1"/>
    <col min="4107" max="4107" width="26.875" style="347" customWidth="1"/>
    <col min="4108" max="4346" width="11" style="347"/>
    <col min="4347" max="4347" width="22.5" style="347" customWidth="1"/>
    <col min="4348" max="4348" width="26.875" style="347" customWidth="1"/>
    <col min="4349" max="4349" width="14.875" style="347" customWidth="1"/>
    <col min="4350" max="4353" width="13.75" style="347" customWidth="1"/>
    <col min="4354" max="4362" width="12.5" style="347" customWidth="1"/>
    <col min="4363" max="4363" width="26.875" style="347" customWidth="1"/>
    <col min="4364" max="4602" width="11" style="347"/>
    <col min="4603" max="4603" width="22.5" style="347" customWidth="1"/>
    <col min="4604" max="4604" width="26.875" style="347" customWidth="1"/>
    <col min="4605" max="4605" width="14.875" style="347" customWidth="1"/>
    <col min="4606" max="4609" width="13.75" style="347" customWidth="1"/>
    <col min="4610" max="4618" width="12.5" style="347" customWidth="1"/>
    <col min="4619" max="4619" width="26.875" style="347" customWidth="1"/>
    <col min="4620" max="4858" width="11" style="347"/>
    <col min="4859" max="4859" width="22.5" style="347" customWidth="1"/>
    <col min="4860" max="4860" width="26.875" style="347" customWidth="1"/>
    <col min="4861" max="4861" width="14.875" style="347" customWidth="1"/>
    <col min="4862" max="4865" width="13.75" style="347" customWidth="1"/>
    <col min="4866" max="4874" width="12.5" style="347" customWidth="1"/>
    <col min="4875" max="4875" width="26.875" style="347" customWidth="1"/>
    <col min="4876" max="5114" width="11" style="347"/>
    <col min="5115" max="5115" width="22.5" style="347" customWidth="1"/>
    <col min="5116" max="5116" width="26.875" style="347" customWidth="1"/>
    <col min="5117" max="5117" width="14.875" style="347" customWidth="1"/>
    <col min="5118" max="5121" width="13.75" style="347" customWidth="1"/>
    <col min="5122" max="5130" width="12.5" style="347" customWidth="1"/>
    <col min="5131" max="5131" width="26.875" style="347" customWidth="1"/>
    <col min="5132" max="5370" width="11" style="347"/>
    <col min="5371" max="5371" width="22.5" style="347" customWidth="1"/>
    <col min="5372" max="5372" width="26.875" style="347" customWidth="1"/>
    <col min="5373" max="5373" width="14.875" style="347" customWidth="1"/>
    <col min="5374" max="5377" width="13.75" style="347" customWidth="1"/>
    <col min="5378" max="5386" width="12.5" style="347" customWidth="1"/>
    <col min="5387" max="5387" width="26.875" style="347" customWidth="1"/>
    <col min="5388" max="5626" width="11" style="347"/>
    <col min="5627" max="5627" width="22.5" style="347" customWidth="1"/>
    <col min="5628" max="5628" width="26.875" style="347" customWidth="1"/>
    <col min="5629" max="5629" width="14.875" style="347" customWidth="1"/>
    <col min="5630" max="5633" width="13.75" style="347" customWidth="1"/>
    <col min="5634" max="5642" width="12.5" style="347" customWidth="1"/>
    <col min="5643" max="5643" width="26.875" style="347" customWidth="1"/>
    <col min="5644" max="5882" width="11" style="347"/>
    <col min="5883" max="5883" width="22.5" style="347" customWidth="1"/>
    <col min="5884" max="5884" width="26.875" style="347" customWidth="1"/>
    <col min="5885" max="5885" width="14.875" style="347" customWidth="1"/>
    <col min="5886" max="5889" width="13.75" style="347" customWidth="1"/>
    <col min="5890" max="5898" width="12.5" style="347" customWidth="1"/>
    <col min="5899" max="5899" width="26.875" style="347" customWidth="1"/>
    <col min="5900" max="6138" width="11" style="347"/>
    <col min="6139" max="6139" width="22.5" style="347" customWidth="1"/>
    <col min="6140" max="6140" width="26.875" style="347" customWidth="1"/>
    <col min="6141" max="6141" width="14.875" style="347" customWidth="1"/>
    <col min="6142" max="6145" width="13.75" style="347" customWidth="1"/>
    <col min="6146" max="6154" width="12.5" style="347" customWidth="1"/>
    <col min="6155" max="6155" width="26.875" style="347" customWidth="1"/>
    <col min="6156" max="6394" width="11" style="347"/>
    <col min="6395" max="6395" width="22.5" style="347" customWidth="1"/>
    <col min="6396" max="6396" width="26.875" style="347" customWidth="1"/>
    <col min="6397" max="6397" width="14.875" style="347" customWidth="1"/>
    <col min="6398" max="6401" width="13.75" style="347" customWidth="1"/>
    <col min="6402" max="6410" width="12.5" style="347" customWidth="1"/>
    <col min="6411" max="6411" width="26.875" style="347" customWidth="1"/>
    <col min="6412" max="6650" width="11" style="347"/>
    <col min="6651" max="6651" width="22.5" style="347" customWidth="1"/>
    <col min="6652" max="6652" width="26.875" style="347" customWidth="1"/>
    <col min="6653" max="6653" width="14.875" style="347" customWidth="1"/>
    <col min="6654" max="6657" width="13.75" style="347" customWidth="1"/>
    <col min="6658" max="6666" width="12.5" style="347" customWidth="1"/>
    <col min="6667" max="6667" width="26.875" style="347" customWidth="1"/>
    <col min="6668" max="6906" width="11" style="347"/>
    <col min="6907" max="6907" width="22.5" style="347" customWidth="1"/>
    <col min="6908" max="6908" width="26.875" style="347" customWidth="1"/>
    <col min="6909" max="6909" width="14.875" style="347" customWidth="1"/>
    <col min="6910" max="6913" width="13.75" style="347" customWidth="1"/>
    <col min="6914" max="6922" width="12.5" style="347" customWidth="1"/>
    <col min="6923" max="6923" width="26.875" style="347" customWidth="1"/>
    <col min="6924" max="7162" width="11" style="347"/>
    <col min="7163" max="7163" width="22.5" style="347" customWidth="1"/>
    <col min="7164" max="7164" width="26.875" style="347" customWidth="1"/>
    <col min="7165" max="7165" width="14.875" style="347" customWidth="1"/>
    <col min="7166" max="7169" width="13.75" style="347" customWidth="1"/>
    <col min="7170" max="7178" width="12.5" style="347" customWidth="1"/>
    <col min="7179" max="7179" width="26.875" style="347" customWidth="1"/>
    <col min="7180" max="7418" width="11" style="347"/>
    <col min="7419" max="7419" width="22.5" style="347" customWidth="1"/>
    <col min="7420" max="7420" width="26.875" style="347" customWidth="1"/>
    <col min="7421" max="7421" width="14.875" style="347" customWidth="1"/>
    <col min="7422" max="7425" width="13.75" style="347" customWidth="1"/>
    <col min="7426" max="7434" width="12.5" style="347" customWidth="1"/>
    <col min="7435" max="7435" width="26.875" style="347" customWidth="1"/>
    <col min="7436" max="7674" width="11" style="347"/>
    <col min="7675" max="7675" width="22.5" style="347" customWidth="1"/>
    <col min="7676" max="7676" width="26.875" style="347" customWidth="1"/>
    <col min="7677" max="7677" width="14.875" style="347" customWidth="1"/>
    <col min="7678" max="7681" width="13.75" style="347" customWidth="1"/>
    <col min="7682" max="7690" width="12.5" style="347" customWidth="1"/>
    <col min="7691" max="7691" width="26.875" style="347" customWidth="1"/>
    <col min="7692" max="7930" width="11" style="347"/>
    <col min="7931" max="7931" width="22.5" style="347" customWidth="1"/>
    <col min="7932" max="7932" width="26.875" style="347" customWidth="1"/>
    <col min="7933" max="7933" width="14.875" style="347" customWidth="1"/>
    <col min="7934" max="7937" width="13.75" style="347" customWidth="1"/>
    <col min="7938" max="7946" width="12.5" style="347" customWidth="1"/>
    <col min="7947" max="7947" width="26.875" style="347" customWidth="1"/>
    <col min="7948" max="8186" width="11" style="347"/>
    <col min="8187" max="8187" width="22.5" style="347" customWidth="1"/>
    <col min="8188" max="8188" width="26.875" style="347" customWidth="1"/>
    <col min="8189" max="8189" width="14.875" style="347" customWidth="1"/>
    <col min="8190" max="8193" width="13.75" style="347" customWidth="1"/>
    <col min="8194" max="8202" width="12.5" style="347" customWidth="1"/>
    <col min="8203" max="8203" width="26.875" style="347" customWidth="1"/>
    <col min="8204" max="8442" width="11" style="347"/>
    <col min="8443" max="8443" width="22.5" style="347" customWidth="1"/>
    <col min="8444" max="8444" width="26.875" style="347" customWidth="1"/>
    <col min="8445" max="8445" width="14.875" style="347" customWidth="1"/>
    <col min="8446" max="8449" width="13.75" style="347" customWidth="1"/>
    <col min="8450" max="8458" width="12.5" style="347" customWidth="1"/>
    <col min="8459" max="8459" width="26.875" style="347" customWidth="1"/>
    <col min="8460" max="8698" width="11" style="347"/>
    <col min="8699" max="8699" width="22.5" style="347" customWidth="1"/>
    <col min="8700" max="8700" width="26.875" style="347" customWidth="1"/>
    <col min="8701" max="8701" width="14.875" style="347" customWidth="1"/>
    <col min="8702" max="8705" width="13.75" style="347" customWidth="1"/>
    <col min="8706" max="8714" width="12.5" style="347" customWidth="1"/>
    <col min="8715" max="8715" width="26.875" style="347" customWidth="1"/>
    <col min="8716" max="8954" width="11" style="347"/>
    <col min="8955" max="8955" width="22.5" style="347" customWidth="1"/>
    <col min="8956" max="8956" width="26.875" style="347" customWidth="1"/>
    <col min="8957" max="8957" width="14.875" style="347" customWidth="1"/>
    <col min="8958" max="8961" width="13.75" style="347" customWidth="1"/>
    <col min="8962" max="8970" width="12.5" style="347" customWidth="1"/>
    <col min="8971" max="8971" width="26.875" style="347" customWidth="1"/>
    <col min="8972" max="9210" width="11" style="347"/>
    <col min="9211" max="9211" width="22.5" style="347" customWidth="1"/>
    <col min="9212" max="9212" width="26.875" style="347" customWidth="1"/>
    <col min="9213" max="9213" width="14.875" style="347" customWidth="1"/>
    <col min="9214" max="9217" width="13.75" style="347" customWidth="1"/>
    <col min="9218" max="9226" width="12.5" style="347" customWidth="1"/>
    <col min="9227" max="9227" width="26.875" style="347" customWidth="1"/>
    <col min="9228" max="9466" width="11" style="347"/>
    <col min="9467" max="9467" width="22.5" style="347" customWidth="1"/>
    <col min="9468" max="9468" width="26.875" style="347" customWidth="1"/>
    <col min="9469" max="9469" width="14.875" style="347" customWidth="1"/>
    <col min="9470" max="9473" width="13.75" style="347" customWidth="1"/>
    <col min="9474" max="9482" width="12.5" style="347" customWidth="1"/>
    <col min="9483" max="9483" width="26.875" style="347" customWidth="1"/>
    <col min="9484" max="9722" width="11" style="347"/>
    <col min="9723" max="9723" width="22.5" style="347" customWidth="1"/>
    <col min="9724" max="9724" width="26.875" style="347" customWidth="1"/>
    <col min="9725" max="9725" width="14.875" style="347" customWidth="1"/>
    <col min="9726" max="9729" width="13.75" style="347" customWidth="1"/>
    <col min="9730" max="9738" width="12.5" style="347" customWidth="1"/>
    <col min="9739" max="9739" width="26.875" style="347" customWidth="1"/>
    <col min="9740" max="9978" width="11" style="347"/>
    <col min="9979" max="9979" width="22.5" style="347" customWidth="1"/>
    <col min="9980" max="9980" width="26.875" style="347" customWidth="1"/>
    <col min="9981" max="9981" width="14.875" style="347" customWidth="1"/>
    <col min="9982" max="9985" width="13.75" style="347" customWidth="1"/>
    <col min="9986" max="9994" width="12.5" style="347" customWidth="1"/>
    <col min="9995" max="9995" width="26.875" style="347" customWidth="1"/>
    <col min="9996" max="10234" width="11" style="347"/>
    <col min="10235" max="10235" width="22.5" style="347" customWidth="1"/>
    <col min="10236" max="10236" width="26.875" style="347" customWidth="1"/>
    <col min="10237" max="10237" width="14.875" style="347" customWidth="1"/>
    <col min="10238" max="10241" width="13.75" style="347" customWidth="1"/>
    <col min="10242" max="10250" width="12.5" style="347" customWidth="1"/>
    <col min="10251" max="10251" width="26.875" style="347" customWidth="1"/>
    <col min="10252" max="10490" width="11" style="347"/>
    <col min="10491" max="10491" width="22.5" style="347" customWidth="1"/>
    <col min="10492" max="10492" width="26.875" style="347" customWidth="1"/>
    <col min="10493" max="10493" width="14.875" style="347" customWidth="1"/>
    <col min="10494" max="10497" width="13.75" style="347" customWidth="1"/>
    <col min="10498" max="10506" width="12.5" style="347" customWidth="1"/>
    <col min="10507" max="10507" width="26.875" style="347" customWidth="1"/>
    <col min="10508" max="10746" width="11" style="347"/>
    <col min="10747" max="10747" width="22.5" style="347" customWidth="1"/>
    <col min="10748" max="10748" width="26.875" style="347" customWidth="1"/>
    <col min="10749" max="10749" width="14.875" style="347" customWidth="1"/>
    <col min="10750" max="10753" width="13.75" style="347" customWidth="1"/>
    <col min="10754" max="10762" width="12.5" style="347" customWidth="1"/>
    <col min="10763" max="10763" width="26.875" style="347" customWidth="1"/>
    <col min="10764" max="11002" width="11" style="347"/>
    <col min="11003" max="11003" width="22.5" style="347" customWidth="1"/>
    <col min="11004" max="11004" width="26.875" style="347" customWidth="1"/>
    <col min="11005" max="11005" width="14.875" style="347" customWidth="1"/>
    <col min="11006" max="11009" width="13.75" style="347" customWidth="1"/>
    <col min="11010" max="11018" width="12.5" style="347" customWidth="1"/>
    <col min="11019" max="11019" width="26.875" style="347" customWidth="1"/>
    <col min="11020" max="11258" width="11" style="347"/>
    <col min="11259" max="11259" width="22.5" style="347" customWidth="1"/>
    <col min="11260" max="11260" width="26.875" style="347" customWidth="1"/>
    <col min="11261" max="11261" width="14.875" style="347" customWidth="1"/>
    <col min="11262" max="11265" width="13.75" style="347" customWidth="1"/>
    <col min="11266" max="11274" width="12.5" style="347" customWidth="1"/>
    <col min="11275" max="11275" width="26.875" style="347" customWidth="1"/>
    <col min="11276" max="11514" width="11" style="347"/>
    <col min="11515" max="11515" width="22.5" style="347" customWidth="1"/>
    <col min="11516" max="11516" width="26.875" style="347" customWidth="1"/>
    <col min="11517" max="11517" width="14.875" style="347" customWidth="1"/>
    <col min="11518" max="11521" width="13.75" style="347" customWidth="1"/>
    <col min="11522" max="11530" width="12.5" style="347" customWidth="1"/>
    <col min="11531" max="11531" width="26.875" style="347" customWidth="1"/>
    <col min="11532" max="11770" width="11" style="347"/>
    <col min="11771" max="11771" width="22.5" style="347" customWidth="1"/>
    <col min="11772" max="11772" width="26.875" style="347" customWidth="1"/>
    <col min="11773" max="11773" width="14.875" style="347" customWidth="1"/>
    <col min="11774" max="11777" width="13.75" style="347" customWidth="1"/>
    <col min="11778" max="11786" width="12.5" style="347" customWidth="1"/>
    <col min="11787" max="11787" width="26.875" style="347" customWidth="1"/>
    <col min="11788" max="12026" width="11" style="347"/>
    <col min="12027" max="12027" width="22.5" style="347" customWidth="1"/>
    <col min="12028" max="12028" width="26.875" style="347" customWidth="1"/>
    <col min="12029" max="12029" width="14.875" style="347" customWidth="1"/>
    <col min="12030" max="12033" width="13.75" style="347" customWidth="1"/>
    <col min="12034" max="12042" width="12.5" style="347" customWidth="1"/>
    <col min="12043" max="12043" width="26.875" style="347" customWidth="1"/>
    <col min="12044" max="12282" width="11" style="347"/>
    <col min="12283" max="12283" width="22.5" style="347" customWidth="1"/>
    <col min="12284" max="12284" width="26.875" style="347" customWidth="1"/>
    <col min="12285" max="12285" width="14.875" style="347" customWidth="1"/>
    <col min="12286" max="12289" width="13.75" style="347" customWidth="1"/>
    <col min="12290" max="12298" width="12.5" style="347" customWidth="1"/>
    <col min="12299" max="12299" width="26.875" style="347" customWidth="1"/>
    <col min="12300" max="12538" width="11" style="347"/>
    <col min="12539" max="12539" width="22.5" style="347" customWidth="1"/>
    <col min="12540" max="12540" width="26.875" style="347" customWidth="1"/>
    <col min="12541" max="12541" width="14.875" style="347" customWidth="1"/>
    <col min="12542" max="12545" width="13.75" style="347" customWidth="1"/>
    <col min="12546" max="12554" width="12.5" style="347" customWidth="1"/>
    <col min="12555" max="12555" width="26.875" style="347" customWidth="1"/>
    <col min="12556" max="12794" width="11" style="347"/>
    <col min="12795" max="12795" width="22.5" style="347" customWidth="1"/>
    <col min="12796" max="12796" width="26.875" style="347" customWidth="1"/>
    <col min="12797" max="12797" width="14.875" style="347" customWidth="1"/>
    <col min="12798" max="12801" width="13.75" style="347" customWidth="1"/>
    <col min="12802" max="12810" width="12.5" style="347" customWidth="1"/>
    <col min="12811" max="12811" width="26.875" style="347" customWidth="1"/>
    <col min="12812" max="13050" width="11" style="347"/>
    <col min="13051" max="13051" width="22.5" style="347" customWidth="1"/>
    <col min="13052" max="13052" width="26.875" style="347" customWidth="1"/>
    <col min="13053" max="13053" width="14.875" style="347" customWidth="1"/>
    <col min="13054" max="13057" width="13.75" style="347" customWidth="1"/>
    <col min="13058" max="13066" width="12.5" style="347" customWidth="1"/>
    <col min="13067" max="13067" width="26.875" style="347" customWidth="1"/>
    <col min="13068" max="13306" width="11" style="347"/>
    <col min="13307" max="13307" width="22.5" style="347" customWidth="1"/>
    <col min="13308" max="13308" width="26.875" style="347" customWidth="1"/>
    <col min="13309" max="13309" width="14.875" style="347" customWidth="1"/>
    <col min="13310" max="13313" width="13.75" style="347" customWidth="1"/>
    <col min="13314" max="13322" width="12.5" style="347" customWidth="1"/>
    <col min="13323" max="13323" width="26.875" style="347" customWidth="1"/>
    <col min="13324" max="13562" width="11" style="347"/>
    <col min="13563" max="13563" width="22.5" style="347" customWidth="1"/>
    <col min="13564" max="13564" width="26.875" style="347" customWidth="1"/>
    <col min="13565" max="13565" width="14.875" style="347" customWidth="1"/>
    <col min="13566" max="13569" width="13.75" style="347" customWidth="1"/>
    <col min="13570" max="13578" width="12.5" style="347" customWidth="1"/>
    <col min="13579" max="13579" width="26.875" style="347" customWidth="1"/>
    <col min="13580" max="13818" width="11" style="347"/>
    <col min="13819" max="13819" width="22.5" style="347" customWidth="1"/>
    <col min="13820" max="13820" width="26.875" style="347" customWidth="1"/>
    <col min="13821" max="13821" width="14.875" style="347" customWidth="1"/>
    <col min="13822" max="13825" width="13.75" style="347" customWidth="1"/>
    <col min="13826" max="13834" width="12.5" style="347" customWidth="1"/>
    <col min="13835" max="13835" width="26.875" style="347" customWidth="1"/>
    <col min="13836" max="14074" width="11" style="347"/>
    <col min="14075" max="14075" width="22.5" style="347" customWidth="1"/>
    <col min="14076" max="14076" width="26.875" style="347" customWidth="1"/>
    <col min="14077" max="14077" width="14.875" style="347" customWidth="1"/>
    <col min="14078" max="14081" width="13.75" style="347" customWidth="1"/>
    <col min="14082" max="14090" width="12.5" style="347" customWidth="1"/>
    <col min="14091" max="14091" width="26.875" style="347" customWidth="1"/>
    <col min="14092" max="14330" width="11" style="347"/>
    <col min="14331" max="14331" width="22.5" style="347" customWidth="1"/>
    <col min="14332" max="14332" width="26.875" style="347" customWidth="1"/>
    <col min="14333" max="14333" width="14.875" style="347" customWidth="1"/>
    <col min="14334" max="14337" width="13.75" style="347" customWidth="1"/>
    <col min="14338" max="14346" width="12.5" style="347" customWidth="1"/>
    <col min="14347" max="14347" width="26.875" style="347" customWidth="1"/>
    <col min="14348" max="14586" width="11" style="347"/>
    <col min="14587" max="14587" width="22.5" style="347" customWidth="1"/>
    <col min="14588" max="14588" width="26.875" style="347" customWidth="1"/>
    <col min="14589" max="14589" width="14.875" style="347" customWidth="1"/>
    <col min="14590" max="14593" width="13.75" style="347" customWidth="1"/>
    <col min="14594" max="14602" width="12.5" style="347" customWidth="1"/>
    <col min="14603" max="14603" width="26.875" style="347" customWidth="1"/>
    <col min="14604" max="14842" width="11" style="347"/>
    <col min="14843" max="14843" width="22.5" style="347" customWidth="1"/>
    <col min="14844" max="14844" width="26.875" style="347" customWidth="1"/>
    <col min="14845" max="14845" width="14.875" style="347" customWidth="1"/>
    <col min="14846" max="14849" width="13.75" style="347" customWidth="1"/>
    <col min="14850" max="14858" width="12.5" style="347" customWidth="1"/>
    <col min="14859" max="14859" width="26.875" style="347" customWidth="1"/>
    <col min="14860" max="15098" width="11" style="347"/>
    <col min="15099" max="15099" width="22.5" style="347" customWidth="1"/>
    <col min="15100" max="15100" width="26.875" style="347" customWidth="1"/>
    <col min="15101" max="15101" width="14.875" style="347" customWidth="1"/>
    <col min="15102" max="15105" width="13.75" style="347" customWidth="1"/>
    <col min="15106" max="15114" width="12.5" style="347" customWidth="1"/>
    <col min="15115" max="15115" width="26.875" style="347" customWidth="1"/>
    <col min="15116" max="15354" width="11" style="347"/>
    <col min="15355" max="15355" width="22.5" style="347" customWidth="1"/>
    <col min="15356" max="15356" width="26.875" style="347" customWidth="1"/>
    <col min="15357" max="15357" width="14.875" style="347" customWidth="1"/>
    <col min="15358" max="15361" width="13.75" style="347" customWidth="1"/>
    <col min="15362" max="15370" width="12.5" style="347" customWidth="1"/>
    <col min="15371" max="15371" width="26.875" style="347" customWidth="1"/>
    <col min="15372" max="15610" width="11" style="347"/>
    <col min="15611" max="15611" width="22.5" style="347" customWidth="1"/>
    <col min="15612" max="15612" width="26.875" style="347" customWidth="1"/>
    <col min="15613" max="15613" width="14.875" style="347" customWidth="1"/>
    <col min="15614" max="15617" width="13.75" style="347" customWidth="1"/>
    <col min="15618" max="15626" width="12.5" style="347" customWidth="1"/>
    <col min="15627" max="15627" width="26.875" style="347" customWidth="1"/>
    <col min="15628" max="15866" width="11" style="347"/>
    <col min="15867" max="15867" width="22.5" style="347" customWidth="1"/>
    <col min="15868" max="15868" width="26.875" style="347" customWidth="1"/>
    <col min="15869" max="15869" width="14.875" style="347" customWidth="1"/>
    <col min="15870" max="15873" width="13.75" style="347" customWidth="1"/>
    <col min="15874" max="15882" width="12.5" style="347" customWidth="1"/>
    <col min="15883" max="15883" width="26.875" style="347" customWidth="1"/>
    <col min="15884" max="16122" width="11" style="347"/>
    <col min="16123" max="16123" width="22.5" style="347" customWidth="1"/>
    <col min="16124" max="16124" width="26.875" style="347" customWidth="1"/>
    <col min="16125" max="16125" width="14.875" style="347" customWidth="1"/>
    <col min="16126" max="16129" width="13.75" style="347" customWidth="1"/>
    <col min="16130" max="16138" width="12.5" style="347" customWidth="1"/>
    <col min="16139" max="16139" width="26.875" style="347" customWidth="1"/>
    <col min="16140" max="16384" width="11" style="347"/>
  </cols>
  <sheetData>
    <row r="1" spans="1:11" x14ac:dyDescent="0.2">
      <c r="B1" s="343"/>
      <c r="C1" s="344"/>
      <c r="D1" s="345"/>
      <c r="E1" s="344"/>
      <c r="F1" s="344"/>
      <c r="G1" s="344"/>
      <c r="H1" s="344"/>
      <c r="I1" s="344"/>
      <c r="J1" s="344"/>
      <c r="K1" s="346"/>
    </row>
    <row r="2" spans="1:11" ht="15.75" x14ac:dyDescent="0.25">
      <c r="A2" s="348" t="s">
        <v>491</v>
      </c>
      <c r="C2" s="344"/>
      <c r="D2" s="345"/>
      <c r="E2" s="344"/>
      <c r="F2" s="344"/>
      <c r="G2" s="344"/>
      <c r="H2" s="344"/>
      <c r="I2" s="344"/>
      <c r="J2" s="344"/>
      <c r="K2" s="346"/>
    </row>
    <row r="3" spans="1:11" ht="15" customHeight="1" x14ac:dyDescent="0.2">
      <c r="B3" s="344"/>
      <c r="C3" s="344"/>
      <c r="D3" s="345"/>
      <c r="E3" s="344"/>
      <c r="F3" s="344"/>
      <c r="G3" s="344"/>
      <c r="H3" s="344"/>
      <c r="I3" s="344"/>
      <c r="J3" s="344"/>
      <c r="K3" s="346"/>
    </row>
    <row r="4" spans="1:11" ht="15" customHeight="1" x14ac:dyDescent="0.2">
      <c r="B4" s="343"/>
      <c r="C4" s="402" t="s">
        <v>387</v>
      </c>
      <c r="D4" s="600">
        <f>SUM(D7:D1000)</f>
        <v>0</v>
      </c>
      <c r="E4" s="601">
        <f>SUM(E7:E1000)</f>
        <v>0</v>
      </c>
      <c r="F4" s="602">
        <f>SUM(F7:F1000)</f>
        <v>0</v>
      </c>
      <c r="G4" s="601">
        <f>SUM(G7:G1000)</f>
        <v>0</v>
      </c>
      <c r="H4" s="601">
        <f>SUM(H7:H1000)</f>
        <v>0</v>
      </c>
      <c r="I4" s="345"/>
      <c r="J4" s="345"/>
      <c r="K4" s="349"/>
    </row>
    <row r="5" spans="1:11" ht="15" customHeight="1" x14ac:dyDescent="0.2">
      <c r="B5" s="350"/>
      <c r="C5" s="429">
        <v>2011</v>
      </c>
      <c r="D5" s="631"/>
      <c r="E5" s="429" t="str">
        <f>'A. Allgemeine Informationen'!C14-2 &amp; " (Anpassung " &amp; 'A. Allgemeine Informationen'!C14 &amp; ")"</f>
        <v>2016 (Anpassung 2018)</v>
      </c>
      <c r="F5" s="432"/>
      <c r="G5" s="432"/>
      <c r="H5" s="433"/>
      <c r="I5" s="351"/>
      <c r="J5" s="352"/>
      <c r="K5" s="346"/>
    </row>
    <row r="6" spans="1:11" s="353" customFormat="1" ht="135" x14ac:dyDescent="0.2">
      <c r="B6" s="270" t="s">
        <v>514</v>
      </c>
      <c r="C6" s="529" t="s">
        <v>388</v>
      </c>
      <c r="D6" s="534" t="s">
        <v>396</v>
      </c>
      <c r="E6" s="530" t="s">
        <v>396</v>
      </c>
      <c r="F6" s="532" t="s">
        <v>389</v>
      </c>
      <c r="G6" s="532" t="s">
        <v>392</v>
      </c>
      <c r="H6" s="532" t="s">
        <v>390</v>
      </c>
      <c r="I6" s="533" t="s">
        <v>458</v>
      </c>
      <c r="J6" s="533" t="s">
        <v>397</v>
      </c>
      <c r="K6" s="270" t="s">
        <v>391</v>
      </c>
    </row>
    <row r="7" spans="1:11" x14ac:dyDescent="0.2">
      <c r="B7" s="337"/>
      <c r="C7" s="337"/>
      <c r="D7" s="604"/>
      <c r="E7" s="598"/>
      <c r="F7" s="603"/>
      <c r="G7" s="407">
        <f>E7-F7</f>
        <v>0</v>
      </c>
      <c r="H7" s="408">
        <f>G7-D7</f>
        <v>0</v>
      </c>
      <c r="I7" s="336"/>
      <c r="J7" s="336"/>
      <c r="K7" s="337"/>
    </row>
    <row r="8" spans="1:11" x14ac:dyDescent="0.2">
      <c r="B8" s="337"/>
      <c r="C8" s="337"/>
      <c r="D8" s="604"/>
      <c r="E8" s="598"/>
      <c r="F8" s="603"/>
      <c r="G8" s="407">
        <f t="shared" ref="G8:G156" si="0">E8-F8</f>
        <v>0</v>
      </c>
      <c r="H8" s="408">
        <f t="shared" ref="H8:H156" si="1">G8-D8</f>
        <v>0</v>
      </c>
      <c r="I8" s="336"/>
      <c r="J8" s="336"/>
      <c r="K8" s="337"/>
    </row>
    <row r="9" spans="1:11" x14ac:dyDescent="0.2">
      <c r="B9" s="337"/>
      <c r="C9" s="337"/>
      <c r="D9" s="604"/>
      <c r="E9" s="598"/>
      <c r="F9" s="603"/>
      <c r="G9" s="407">
        <f t="shared" si="0"/>
        <v>0</v>
      </c>
      <c r="H9" s="408">
        <f t="shared" si="1"/>
        <v>0</v>
      </c>
      <c r="I9" s="336"/>
      <c r="J9" s="336"/>
      <c r="K9" s="337"/>
    </row>
    <row r="10" spans="1:11" x14ac:dyDescent="0.2">
      <c r="B10" s="337"/>
      <c r="C10" s="337"/>
      <c r="D10" s="604"/>
      <c r="E10" s="598"/>
      <c r="F10" s="603"/>
      <c r="G10" s="407">
        <f t="shared" si="0"/>
        <v>0</v>
      </c>
      <c r="H10" s="408">
        <f t="shared" si="1"/>
        <v>0</v>
      </c>
      <c r="I10" s="336"/>
      <c r="J10" s="336"/>
      <c r="K10" s="337"/>
    </row>
    <row r="11" spans="1:11" x14ac:dyDescent="0.2">
      <c r="B11" s="337"/>
      <c r="C11" s="337"/>
      <c r="D11" s="604"/>
      <c r="E11" s="598"/>
      <c r="F11" s="603"/>
      <c r="G11" s="407">
        <f t="shared" si="0"/>
        <v>0</v>
      </c>
      <c r="H11" s="408">
        <f t="shared" si="1"/>
        <v>0</v>
      </c>
      <c r="I11" s="336"/>
      <c r="J11" s="336"/>
      <c r="K11" s="337"/>
    </row>
    <row r="12" spans="1:11" x14ac:dyDescent="0.2">
      <c r="B12" s="337"/>
      <c r="C12" s="337"/>
      <c r="D12" s="604"/>
      <c r="E12" s="598"/>
      <c r="F12" s="603"/>
      <c r="G12" s="407">
        <f t="shared" si="0"/>
        <v>0</v>
      </c>
      <c r="H12" s="408">
        <f t="shared" si="1"/>
        <v>0</v>
      </c>
      <c r="I12" s="336"/>
      <c r="J12" s="336"/>
      <c r="K12" s="337"/>
    </row>
    <row r="13" spans="1:11" x14ac:dyDescent="0.2">
      <c r="B13" s="337"/>
      <c r="C13" s="337"/>
      <c r="D13" s="604"/>
      <c r="E13" s="598"/>
      <c r="F13" s="603"/>
      <c r="G13" s="407">
        <f t="shared" ref="G13:G76" si="2">E13-F13</f>
        <v>0</v>
      </c>
      <c r="H13" s="408">
        <f t="shared" ref="H13:H76" si="3">G13-D13</f>
        <v>0</v>
      </c>
      <c r="I13" s="336"/>
      <c r="J13" s="336"/>
      <c r="K13" s="337"/>
    </row>
    <row r="14" spans="1:11" x14ac:dyDescent="0.2">
      <c r="B14" s="337"/>
      <c r="C14" s="337"/>
      <c r="D14" s="604"/>
      <c r="E14" s="598"/>
      <c r="F14" s="603"/>
      <c r="G14" s="407">
        <f t="shared" si="2"/>
        <v>0</v>
      </c>
      <c r="H14" s="408">
        <f t="shared" si="3"/>
        <v>0</v>
      </c>
      <c r="I14" s="336"/>
      <c r="J14" s="336"/>
      <c r="K14" s="337"/>
    </row>
    <row r="15" spans="1:11" x14ac:dyDescent="0.2">
      <c r="B15" s="337"/>
      <c r="C15" s="337"/>
      <c r="D15" s="604"/>
      <c r="E15" s="598"/>
      <c r="F15" s="603"/>
      <c r="G15" s="407">
        <f t="shared" si="2"/>
        <v>0</v>
      </c>
      <c r="H15" s="408">
        <f t="shared" si="3"/>
        <v>0</v>
      </c>
      <c r="I15" s="336"/>
      <c r="J15" s="336"/>
      <c r="K15" s="337"/>
    </row>
    <row r="16" spans="1:11" x14ac:dyDescent="0.2">
      <c r="B16" s="337"/>
      <c r="C16" s="337"/>
      <c r="D16" s="604"/>
      <c r="E16" s="598"/>
      <c r="F16" s="603"/>
      <c r="G16" s="407">
        <f t="shared" si="2"/>
        <v>0</v>
      </c>
      <c r="H16" s="408">
        <f t="shared" si="3"/>
        <v>0</v>
      </c>
      <c r="I16" s="336"/>
      <c r="J16" s="336"/>
      <c r="K16" s="337"/>
    </row>
    <row r="17" spans="2:11" x14ac:dyDescent="0.2">
      <c r="B17" s="337"/>
      <c r="C17" s="337"/>
      <c r="D17" s="604"/>
      <c r="E17" s="598"/>
      <c r="F17" s="603"/>
      <c r="G17" s="407">
        <f t="shared" si="2"/>
        <v>0</v>
      </c>
      <c r="H17" s="408">
        <f t="shared" si="3"/>
        <v>0</v>
      </c>
      <c r="I17" s="336"/>
      <c r="J17" s="336"/>
      <c r="K17" s="337"/>
    </row>
    <row r="18" spans="2:11" x14ac:dyDescent="0.2">
      <c r="B18" s="337"/>
      <c r="C18" s="337"/>
      <c r="D18" s="604"/>
      <c r="E18" s="598"/>
      <c r="F18" s="603"/>
      <c r="G18" s="407">
        <f t="shared" si="2"/>
        <v>0</v>
      </c>
      <c r="H18" s="408">
        <f t="shared" si="3"/>
        <v>0</v>
      </c>
      <c r="I18" s="336"/>
      <c r="J18" s="336"/>
      <c r="K18" s="337"/>
    </row>
    <row r="19" spans="2:11" x14ac:dyDescent="0.2">
      <c r="B19" s="337"/>
      <c r="C19" s="337"/>
      <c r="D19" s="604"/>
      <c r="E19" s="598"/>
      <c r="F19" s="603"/>
      <c r="G19" s="407">
        <f t="shared" si="2"/>
        <v>0</v>
      </c>
      <c r="H19" s="408">
        <f t="shared" si="3"/>
        <v>0</v>
      </c>
      <c r="I19" s="336"/>
      <c r="J19" s="336"/>
      <c r="K19" s="337"/>
    </row>
    <row r="20" spans="2:11" x14ac:dyDescent="0.2">
      <c r="B20" s="337"/>
      <c r="C20" s="337"/>
      <c r="D20" s="604"/>
      <c r="E20" s="598"/>
      <c r="F20" s="603"/>
      <c r="G20" s="407">
        <f t="shared" si="2"/>
        <v>0</v>
      </c>
      <c r="H20" s="408">
        <f t="shared" si="3"/>
        <v>0</v>
      </c>
      <c r="I20" s="336"/>
      <c r="J20" s="336"/>
      <c r="K20" s="337"/>
    </row>
    <row r="21" spans="2:11" x14ac:dyDescent="0.2">
      <c r="B21" s="337"/>
      <c r="C21" s="337"/>
      <c r="D21" s="604"/>
      <c r="E21" s="598"/>
      <c r="F21" s="603"/>
      <c r="G21" s="407">
        <f t="shared" si="2"/>
        <v>0</v>
      </c>
      <c r="H21" s="408">
        <f t="shared" si="3"/>
        <v>0</v>
      </c>
      <c r="I21" s="336"/>
      <c r="J21" s="336"/>
      <c r="K21" s="337"/>
    </row>
    <row r="22" spans="2:11" x14ac:dyDescent="0.2">
      <c r="B22" s="337"/>
      <c r="C22" s="337"/>
      <c r="D22" s="604"/>
      <c r="E22" s="598"/>
      <c r="F22" s="603"/>
      <c r="G22" s="407">
        <f t="shared" si="2"/>
        <v>0</v>
      </c>
      <c r="H22" s="408">
        <f t="shared" si="3"/>
        <v>0</v>
      </c>
      <c r="I22" s="336"/>
      <c r="J22" s="336"/>
      <c r="K22" s="337"/>
    </row>
    <row r="23" spans="2:11" x14ac:dyDescent="0.2">
      <c r="B23" s="337"/>
      <c r="C23" s="337"/>
      <c r="D23" s="604"/>
      <c r="E23" s="598"/>
      <c r="F23" s="603"/>
      <c r="G23" s="407">
        <f t="shared" si="2"/>
        <v>0</v>
      </c>
      <c r="H23" s="408">
        <f t="shared" si="3"/>
        <v>0</v>
      </c>
      <c r="I23" s="336"/>
      <c r="J23" s="336"/>
      <c r="K23" s="337"/>
    </row>
    <row r="24" spans="2:11" x14ac:dyDescent="0.2">
      <c r="B24" s="337"/>
      <c r="C24" s="337"/>
      <c r="D24" s="604"/>
      <c r="E24" s="598"/>
      <c r="F24" s="603"/>
      <c r="G24" s="407">
        <f t="shared" si="2"/>
        <v>0</v>
      </c>
      <c r="H24" s="408">
        <f t="shared" si="3"/>
        <v>0</v>
      </c>
      <c r="I24" s="336"/>
      <c r="J24" s="336"/>
      <c r="K24" s="337"/>
    </row>
    <row r="25" spans="2:11" x14ac:dyDescent="0.2">
      <c r="B25" s="337"/>
      <c r="C25" s="337"/>
      <c r="D25" s="604"/>
      <c r="E25" s="598"/>
      <c r="F25" s="603"/>
      <c r="G25" s="407">
        <f t="shared" si="2"/>
        <v>0</v>
      </c>
      <c r="H25" s="408">
        <f t="shared" si="3"/>
        <v>0</v>
      </c>
      <c r="I25" s="336"/>
      <c r="J25" s="336"/>
      <c r="K25" s="337"/>
    </row>
    <row r="26" spans="2:11" x14ac:dyDescent="0.2">
      <c r="B26" s="337"/>
      <c r="C26" s="337"/>
      <c r="D26" s="604"/>
      <c r="E26" s="598"/>
      <c r="F26" s="603"/>
      <c r="G26" s="407">
        <f t="shared" si="2"/>
        <v>0</v>
      </c>
      <c r="H26" s="408">
        <f t="shared" si="3"/>
        <v>0</v>
      </c>
      <c r="I26" s="336"/>
      <c r="J26" s="336"/>
      <c r="K26" s="337"/>
    </row>
    <row r="27" spans="2:11" x14ac:dyDescent="0.2">
      <c r="B27" s="337"/>
      <c r="C27" s="337"/>
      <c r="D27" s="604"/>
      <c r="E27" s="598"/>
      <c r="F27" s="603"/>
      <c r="G27" s="407">
        <f t="shared" si="2"/>
        <v>0</v>
      </c>
      <c r="H27" s="408">
        <f t="shared" si="3"/>
        <v>0</v>
      </c>
      <c r="I27" s="336"/>
      <c r="J27" s="336"/>
      <c r="K27" s="337"/>
    </row>
    <row r="28" spans="2:11" x14ac:dyDescent="0.2">
      <c r="B28" s="337"/>
      <c r="C28" s="337"/>
      <c r="D28" s="604"/>
      <c r="E28" s="598"/>
      <c r="F28" s="603"/>
      <c r="G28" s="407">
        <f t="shared" si="2"/>
        <v>0</v>
      </c>
      <c r="H28" s="408">
        <f t="shared" si="3"/>
        <v>0</v>
      </c>
      <c r="I28" s="336"/>
      <c r="J28" s="336"/>
      <c r="K28" s="337"/>
    </row>
    <row r="29" spans="2:11" x14ac:dyDescent="0.2">
      <c r="B29" s="337"/>
      <c r="C29" s="337"/>
      <c r="D29" s="604"/>
      <c r="E29" s="598"/>
      <c r="F29" s="603"/>
      <c r="G29" s="407">
        <f t="shared" si="2"/>
        <v>0</v>
      </c>
      <c r="H29" s="408">
        <f t="shared" si="3"/>
        <v>0</v>
      </c>
      <c r="I29" s="336"/>
      <c r="J29" s="336"/>
      <c r="K29" s="337"/>
    </row>
    <row r="30" spans="2:11" x14ac:dyDescent="0.2">
      <c r="B30" s="337"/>
      <c r="C30" s="337"/>
      <c r="D30" s="604"/>
      <c r="E30" s="598"/>
      <c r="F30" s="603"/>
      <c r="G30" s="407">
        <f t="shared" si="2"/>
        <v>0</v>
      </c>
      <c r="H30" s="408">
        <f t="shared" si="3"/>
        <v>0</v>
      </c>
      <c r="I30" s="336"/>
      <c r="J30" s="336"/>
      <c r="K30" s="337"/>
    </row>
    <row r="31" spans="2:11" x14ac:dyDescent="0.2">
      <c r="B31" s="337"/>
      <c r="C31" s="337"/>
      <c r="D31" s="604"/>
      <c r="E31" s="598"/>
      <c r="F31" s="603"/>
      <c r="G31" s="407">
        <f t="shared" si="2"/>
        <v>0</v>
      </c>
      <c r="H31" s="408">
        <f t="shared" si="3"/>
        <v>0</v>
      </c>
      <c r="I31" s="336"/>
      <c r="J31" s="336"/>
      <c r="K31" s="337"/>
    </row>
    <row r="32" spans="2:11" x14ac:dyDescent="0.2">
      <c r="B32" s="337"/>
      <c r="C32" s="337"/>
      <c r="D32" s="604"/>
      <c r="E32" s="598"/>
      <c r="F32" s="603"/>
      <c r="G32" s="407">
        <f t="shared" si="2"/>
        <v>0</v>
      </c>
      <c r="H32" s="408">
        <f t="shared" si="3"/>
        <v>0</v>
      </c>
      <c r="I32" s="336"/>
      <c r="J32" s="336"/>
      <c r="K32" s="337"/>
    </row>
    <row r="33" spans="2:11" x14ac:dyDescent="0.2">
      <c r="B33" s="337"/>
      <c r="C33" s="337"/>
      <c r="D33" s="604"/>
      <c r="E33" s="598"/>
      <c r="F33" s="603"/>
      <c r="G33" s="407">
        <f t="shared" si="2"/>
        <v>0</v>
      </c>
      <c r="H33" s="408">
        <f t="shared" si="3"/>
        <v>0</v>
      </c>
      <c r="I33" s="336"/>
      <c r="J33" s="336"/>
      <c r="K33" s="337"/>
    </row>
    <row r="34" spans="2:11" x14ac:dyDescent="0.2">
      <c r="B34" s="337"/>
      <c r="C34" s="337"/>
      <c r="D34" s="604"/>
      <c r="E34" s="598"/>
      <c r="F34" s="603"/>
      <c r="G34" s="407">
        <f t="shared" si="2"/>
        <v>0</v>
      </c>
      <c r="H34" s="408">
        <f t="shared" si="3"/>
        <v>0</v>
      </c>
      <c r="I34" s="336"/>
      <c r="J34" s="336"/>
      <c r="K34" s="337"/>
    </row>
    <row r="35" spans="2:11" x14ac:dyDescent="0.2">
      <c r="B35" s="337"/>
      <c r="C35" s="337"/>
      <c r="D35" s="604"/>
      <c r="E35" s="598"/>
      <c r="F35" s="603"/>
      <c r="G35" s="407">
        <f t="shared" si="2"/>
        <v>0</v>
      </c>
      <c r="H35" s="408">
        <f t="shared" si="3"/>
        <v>0</v>
      </c>
      <c r="I35" s="336"/>
      <c r="J35" s="336"/>
      <c r="K35" s="337"/>
    </row>
    <row r="36" spans="2:11" x14ac:dyDescent="0.2">
      <c r="B36" s="337"/>
      <c r="C36" s="337"/>
      <c r="D36" s="604"/>
      <c r="E36" s="598"/>
      <c r="F36" s="603"/>
      <c r="G36" s="407">
        <f t="shared" si="2"/>
        <v>0</v>
      </c>
      <c r="H36" s="408">
        <f t="shared" si="3"/>
        <v>0</v>
      </c>
      <c r="I36" s="336"/>
      <c r="J36" s="336"/>
      <c r="K36" s="337"/>
    </row>
    <row r="37" spans="2:11" x14ac:dyDescent="0.2">
      <c r="B37" s="337"/>
      <c r="C37" s="337"/>
      <c r="D37" s="604"/>
      <c r="E37" s="598"/>
      <c r="F37" s="603"/>
      <c r="G37" s="407">
        <f t="shared" si="2"/>
        <v>0</v>
      </c>
      <c r="H37" s="408">
        <f t="shared" si="3"/>
        <v>0</v>
      </c>
      <c r="I37" s="336"/>
      <c r="J37" s="336"/>
      <c r="K37" s="337"/>
    </row>
    <row r="38" spans="2:11" x14ac:dyDescent="0.2">
      <c r="B38" s="337"/>
      <c r="C38" s="337"/>
      <c r="D38" s="604"/>
      <c r="E38" s="598"/>
      <c r="F38" s="603"/>
      <c r="G38" s="407">
        <f t="shared" si="2"/>
        <v>0</v>
      </c>
      <c r="H38" s="408">
        <f t="shared" si="3"/>
        <v>0</v>
      </c>
      <c r="I38" s="336"/>
      <c r="J38" s="336"/>
      <c r="K38" s="337"/>
    </row>
    <row r="39" spans="2:11" x14ac:dyDescent="0.2">
      <c r="B39" s="337"/>
      <c r="C39" s="337"/>
      <c r="D39" s="604"/>
      <c r="E39" s="598"/>
      <c r="F39" s="603"/>
      <c r="G39" s="407">
        <f t="shared" si="2"/>
        <v>0</v>
      </c>
      <c r="H39" s="408">
        <f t="shared" si="3"/>
        <v>0</v>
      </c>
      <c r="I39" s="336"/>
      <c r="J39" s="336"/>
      <c r="K39" s="337"/>
    </row>
    <row r="40" spans="2:11" x14ac:dyDescent="0.2">
      <c r="B40" s="337"/>
      <c r="C40" s="337"/>
      <c r="D40" s="604"/>
      <c r="E40" s="598"/>
      <c r="F40" s="603"/>
      <c r="G40" s="407">
        <f t="shared" si="2"/>
        <v>0</v>
      </c>
      <c r="H40" s="408">
        <f t="shared" si="3"/>
        <v>0</v>
      </c>
      <c r="I40" s="336"/>
      <c r="J40" s="336"/>
      <c r="K40" s="337"/>
    </row>
    <row r="41" spans="2:11" x14ac:dyDescent="0.2">
      <c r="B41" s="337"/>
      <c r="C41" s="337"/>
      <c r="D41" s="604"/>
      <c r="E41" s="598"/>
      <c r="F41" s="603"/>
      <c r="G41" s="407">
        <f t="shared" si="2"/>
        <v>0</v>
      </c>
      <c r="H41" s="408">
        <f t="shared" si="3"/>
        <v>0</v>
      </c>
      <c r="I41" s="336"/>
      <c r="J41" s="336"/>
      <c r="K41" s="337"/>
    </row>
    <row r="42" spans="2:11" x14ac:dyDescent="0.2">
      <c r="B42" s="337"/>
      <c r="C42" s="337"/>
      <c r="D42" s="604"/>
      <c r="E42" s="598"/>
      <c r="F42" s="603"/>
      <c r="G42" s="407">
        <f t="shared" si="2"/>
        <v>0</v>
      </c>
      <c r="H42" s="408">
        <f t="shared" si="3"/>
        <v>0</v>
      </c>
      <c r="I42" s="336"/>
      <c r="J42" s="336"/>
      <c r="K42" s="337"/>
    </row>
    <row r="43" spans="2:11" x14ac:dyDescent="0.2">
      <c r="B43" s="337"/>
      <c r="C43" s="337"/>
      <c r="D43" s="604"/>
      <c r="E43" s="598"/>
      <c r="F43" s="603"/>
      <c r="G43" s="407">
        <f t="shared" si="2"/>
        <v>0</v>
      </c>
      <c r="H43" s="408">
        <f t="shared" si="3"/>
        <v>0</v>
      </c>
      <c r="I43" s="336"/>
      <c r="J43" s="336"/>
      <c r="K43" s="337"/>
    </row>
    <row r="44" spans="2:11" x14ac:dyDescent="0.2">
      <c r="B44" s="337"/>
      <c r="C44" s="337"/>
      <c r="D44" s="604"/>
      <c r="E44" s="598"/>
      <c r="F44" s="603"/>
      <c r="G44" s="407">
        <f t="shared" si="2"/>
        <v>0</v>
      </c>
      <c r="H44" s="408">
        <f t="shared" si="3"/>
        <v>0</v>
      </c>
      <c r="I44" s="336"/>
      <c r="J44" s="336"/>
      <c r="K44" s="337"/>
    </row>
    <row r="45" spans="2:11" x14ac:dyDescent="0.2">
      <c r="B45" s="337"/>
      <c r="C45" s="337"/>
      <c r="D45" s="604"/>
      <c r="E45" s="598"/>
      <c r="F45" s="603"/>
      <c r="G45" s="407">
        <f t="shared" si="2"/>
        <v>0</v>
      </c>
      <c r="H45" s="408">
        <f t="shared" si="3"/>
        <v>0</v>
      </c>
      <c r="I45" s="336"/>
      <c r="J45" s="336"/>
      <c r="K45" s="337"/>
    </row>
    <row r="46" spans="2:11" x14ac:dyDescent="0.2">
      <c r="B46" s="337"/>
      <c r="C46" s="337"/>
      <c r="D46" s="604"/>
      <c r="E46" s="598"/>
      <c r="F46" s="603"/>
      <c r="G46" s="407">
        <f t="shared" si="2"/>
        <v>0</v>
      </c>
      <c r="H46" s="408">
        <f t="shared" si="3"/>
        <v>0</v>
      </c>
      <c r="I46" s="336"/>
      <c r="J46" s="336"/>
      <c r="K46" s="337"/>
    </row>
    <row r="47" spans="2:11" x14ac:dyDescent="0.2">
      <c r="B47" s="337"/>
      <c r="C47" s="337"/>
      <c r="D47" s="604"/>
      <c r="E47" s="598"/>
      <c r="F47" s="603"/>
      <c r="G47" s="407">
        <f t="shared" si="2"/>
        <v>0</v>
      </c>
      <c r="H47" s="408">
        <f t="shared" si="3"/>
        <v>0</v>
      </c>
      <c r="I47" s="336"/>
      <c r="J47" s="336"/>
      <c r="K47" s="337"/>
    </row>
    <row r="48" spans="2:11" x14ac:dyDescent="0.2">
      <c r="B48" s="337"/>
      <c r="C48" s="337"/>
      <c r="D48" s="604"/>
      <c r="E48" s="598"/>
      <c r="F48" s="603"/>
      <c r="G48" s="407">
        <f t="shared" si="2"/>
        <v>0</v>
      </c>
      <c r="H48" s="408">
        <f t="shared" si="3"/>
        <v>0</v>
      </c>
      <c r="I48" s="336"/>
      <c r="J48" s="336"/>
      <c r="K48" s="337"/>
    </row>
    <row r="49" spans="2:11" x14ac:dyDescent="0.2">
      <c r="B49" s="337"/>
      <c r="C49" s="337"/>
      <c r="D49" s="604"/>
      <c r="E49" s="598"/>
      <c r="F49" s="603"/>
      <c r="G49" s="407">
        <f t="shared" si="2"/>
        <v>0</v>
      </c>
      <c r="H49" s="408">
        <f t="shared" si="3"/>
        <v>0</v>
      </c>
      <c r="I49" s="336"/>
      <c r="J49" s="336"/>
      <c r="K49" s="337"/>
    </row>
    <row r="50" spans="2:11" x14ac:dyDescent="0.2">
      <c r="B50" s="337"/>
      <c r="C50" s="337"/>
      <c r="D50" s="604"/>
      <c r="E50" s="598"/>
      <c r="F50" s="603"/>
      <c r="G50" s="407">
        <f t="shared" si="2"/>
        <v>0</v>
      </c>
      <c r="H50" s="408">
        <f t="shared" si="3"/>
        <v>0</v>
      </c>
      <c r="I50" s="336"/>
      <c r="J50" s="336"/>
      <c r="K50" s="337"/>
    </row>
    <row r="51" spans="2:11" x14ac:dyDescent="0.2">
      <c r="B51" s="337"/>
      <c r="C51" s="337"/>
      <c r="D51" s="604"/>
      <c r="E51" s="598"/>
      <c r="F51" s="603"/>
      <c r="G51" s="407">
        <f t="shared" si="2"/>
        <v>0</v>
      </c>
      <c r="H51" s="408">
        <f t="shared" si="3"/>
        <v>0</v>
      </c>
      <c r="I51" s="336"/>
      <c r="J51" s="336"/>
      <c r="K51" s="337"/>
    </row>
    <row r="52" spans="2:11" x14ac:dyDescent="0.2">
      <c r="B52" s="337"/>
      <c r="C52" s="337"/>
      <c r="D52" s="604"/>
      <c r="E52" s="598"/>
      <c r="F52" s="603"/>
      <c r="G52" s="407">
        <f t="shared" si="2"/>
        <v>0</v>
      </c>
      <c r="H52" s="408">
        <f t="shared" si="3"/>
        <v>0</v>
      </c>
      <c r="I52" s="336"/>
      <c r="J52" s="336"/>
      <c r="K52" s="337"/>
    </row>
    <row r="53" spans="2:11" x14ac:dyDescent="0.2">
      <c r="B53" s="337"/>
      <c r="C53" s="337"/>
      <c r="D53" s="604"/>
      <c r="E53" s="598"/>
      <c r="F53" s="603"/>
      <c r="G53" s="407">
        <f t="shared" si="2"/>
        <v>0</v>
      </c>
      <c r="H53" s="408">
        <f t="shared" si="3"/>
        <v>0</v>
      </c>
      <c r="I53" s="336"/>
      <c r="J53" s="336"/>
      <c r="K53" s="337"/>
    </row>
    <row r="54" spans="2:11" x14ac:dyDescent="0.2">
      <c r="B54" s="337"/>
      <c r="C54" s="337"/>
      <c r="D54" s="604"/>
      <c r="E54" s="598"/>
      <c r="F54" s="603"/>
      <c r="G54" s="407">
        <f t="shared" si="2"/>
        <v>0</v>
      </c>
      <c r="H54" s="408">
        <f t="shared" si="3"/>
        <v>0</v>
      </c>
      <c r="I54" s="336"/>
      <c r="J54" s="336"/>
      <c r="K54" s="337"/>
    </row>
    <row r="55" spans="2:11" x14ac:dyDescent="0.2">
      <c r="B55" s="337"/>
      <c r="C55" s="337"/>
      <c r="D55" s="604"/>
      <c r="E55" s="598"/>
      <c r="F55" s="603"/>
      <c r="G55" s="407">
        <f t="shared" si="2"/>
        <v>0</v>
      </c>
      <c r="H55" s="408">
        <f t="shared" si="3"/>
        <v>0</v>
      </c>
      <c r="I55" s="336"/>
      <c r="J55" s="336"/>
      <c r="K55" s="337"/>
    </row>
    <row r="56" spans="2:11" x14ac:dyDescent="0.2">
      <c r="B56" s="337"/>
      <c r="C56" s="337"/>
      <c r="D56" s="604"/>
      <c r="E56" s="598"/>
      <c r="F56" s="603"/>
      <c r="G56" s="407">
        <f t="shared" si="2"/>
        <v>0</v>
      </c>
      <c r="H56" s="408">
        <f t="shared" si="3"/>
        <v>0</v>
      </c>
      <c r="I56" s="336"/>
      <c r="J56" s="336"/>
      <c r="K56" s="337"/>
    </row>
    <row r="57" spans="2:11" x14ac:dyDescent="0.2">
      <c r="B57" s="337"/>
      <c r="C57" s="337"/>
      <c r="D57" s="604"/>
      <c r="E57" s="598"/>
      <c r="F57" s="603"/>
      <c r="G57" s="407">
        <f t="shared" si="2"/>
        <v>0</v>
      </c>
      <c r="H57" s="408">
        <f t="shared" si="3"/>
        <v>0</v>
      </c>
      <c r="I57" s="336"/>
      <c r="J57" s="336"/>
      <c r="K57" s="337"/>
    </row>
    <row r="58" spans="2:11" x14ac:dyDescent="0.2">
      <c r="B58" s="337"/>
      <c r="C58" s="337"/>
      <c r="D58" s="604"/>
      <c r="E58" s="598"/>
      <c r="F58" s="603"/>
      <c r="G58" s="407">
        <f t="shared" si="2"/>
        <v>0</v>
      </c>
      <c r="H58" s="408">
        <f t="shared" si="3"/>
        <v>0</v>
      </c>
      <c r="I58" s="336"/>
      <c r="J58" s="336"/>
      <c r="K58" s="337"/>
    </row>
    <row r="59" spans="2:11" x14ac:dyDescent="0.2">
      <c r="B59" s="337"/>
      <c r="C59" s="337"/>
      <c r="D59" s="604"/>
      <c r="E59" s="598"/>
      <c r="F59" s="603"/>
      <c r="G59" s="407">
        <f t="shared" si="2"/>
        <v>0</v>
      </c>
      <c r="H59" s="408">
        <f t="shared" si="3"/>
        <v>0</v>
      </c>
      <c r="I59" s="336"/>
      <c r="J59" s="336"/>
      <c r="K59" s="337"/>
    </row>
    <row r="60" spans="2:11" x14ac:dyDescent="0.2">
      <c r="B60" s="337"/>
      <c r="C60" s="337"/>
      <c r="D60" s="604"/>
      <c r="E60" s="598"/>
      <c r="F60" s="603"/>
      <c r="G60" s="407">
        <f t="shared" si="2"/>
        <v>0</v>
      </c>
      <c r="H60" s="408">
        <f t="shared" si="3"/>
        <v>0</v>
      </c>
      <c r="I60" s="336"/>
      <c r="J60" s="336"/>
      <c r="K60" s="337"/>
    </row>
    <row r="61" spans="2:11" x14ac:dyDescent="0.2">
      <c r="B61" s="337"/>
      <c r="C61" s="337"/>
      <c r="D61" s="604"/>
      <c r="E61" s="598"/>
      <c r="F61" s="603"/>
      <c r="G61" s="407">
        <f t="shared" si="2"/>
        <v>0</v>
      </c>
      <c r="H61" s="408">
        <f t="shared" si="3"/>
        <v>0</v>
      </c>
      <c r="I61" s="336"/>
      <c r="J61" s="336"/>
      <c r="K61" s="337"/>
    </row>
    <row r="62" spans="2:11" x14ac:dyDescent="0.2">
      <c r="B62" s="337"/>
      <c r="C62" s="337"/>
      <c r="D62" s="604"/>
      <c r="E62" s="598"/>
      <c r="F62" s="603"/>
      <c r="G62" s="407">
        <f t="shared" si="2"/>
        <v>0</v>
      </c>
      <c r="H62" s="408">
        <f t="shared" si="3"/>
        <v>0</v>
      </c>
      <c r="I62" s="336"/>
      <c r="J62" s="336"/>
      <c r="K62" s="337"/>
    </row>
    <row r="63" spans="2:11" x14ac:dyDescent="0.2">
      <c r="B63" s="337"/>
      <c r="C63" s="337"/>
      <c r="D63" s="604"/>
      <c r="E63" s="598"/>
      <c r="F63" s="603"/>
      <c r="G63" s="407">
        <f t="shared" si="2"/>
        <v>0</v>
      </c>
      <c r="H63" s="408">
        <f t="shared" si="3"/>
        <v>0</v>
      </c>
      <c r="I63" s="336"/>
      <c r="J63" s="336"/>
      <c r="K63" s="337"/>
    </row>
    <row r="64" spans="2:11" x14ac:dyDescent="0.2">
      <c r="B64" s="337"/>
      <c r="C64" s="337"/>
      <c r="D64" s="604"/>
      <c r="E64" s="598"/>
      <c r="F64" s="603"/>
      <c r="G64" s="407">
        <f t="shared" si="2"/>
        <v>0</v>
      </c>
      <c r="H64" s="408">
        <f t="shared" si="3"/>
        <v>0</v>
      </c>
      <c r="I64" s="336"/>
      <c r="J64" s="336"/>
      <c r="K64" s="337"/>
    </row>
    <row r="65" spans="2:11" x14ac:dyDescent="0.2">
      <c r="B65" s="337"/>
      <c r="C65" s="337"/>
      <c r="D65" s="604"/>
      <c r="E65" s="598"/>
      <c r="F65" s="603"/>
      <c r="G65" s="407">
        <f t="shared" si="2"/>
        <v>0</v>
      </c>
      <c r="H65" s="408">
        <f t="shared" si="3"/>
        <v>0</v>
      </c>
      <c r="I65" s="336"/>
      <c r="J65" s="336"/>
      <c r="K65" s="337"/>
    </row>
    <row r="66" spans="2:11" x14ac:dyDescent="0.2">
      <c r="B66" s="337"/>
      <c r="C66" s="337"/>
      <c r="D66" s="604"/>
      <c r="E66" s="598"/>
      <c r="F66" s="603"/>
      <c r="G66" s="407">
        <f t="shared" si="2"/>
        <v>0</v>
      </c>
      <c r="H66" s="408">
        <f t="shared" si="3"/>
        <v>0</v>
      </c>
      <c r="I66" s="336"/>
      <c r="J66" s="336"/>
      <c r="K66" s="337"/>
    </row>
    <row r="67" spans="2:11" x14ac:dyDescent="0.2">
      <c r="B67" s="337"/>
      <c r="C67" s="337"/>
      <c r="D67" s="604"/>
      <c r="E67" s="598"/>
      <c r="F67" s="603"/>
      <c r="G67" s="407">
        <f t="shared" si="2"/>
        <v>0</v>
      </c>
      <c r="H67" s="408">
        <f t="shared" si="3"/>
        <v>0</v>
      </c>
      <c r="I67" s="336"/>
      <c r="J67" s="336"/>
      <c r="K67" s="337"/>
    </row>
    <row r="68" spans="2:11" x14ac:dyDescent="0.2">
      <c r="B68" s="337"/>
      <c r="C68" s="337"/>
      <c r="D68" s="604"/>
      <c r="E68" s="598"/>
      <c r="F68" s="603"/>
      <c r="G68" s="407">
        <f t="shared" si="2"/>
        <v>0</v>
      </c>
      <c r="H68" s="408">
        <f t="shared" si="3"/>
        <v>0</v>
      </c>
      <c r="I68" s="336"/>
      <c r="J68" s="336"/>
      <c r="K68" s="337"/>
    </row>
    <row r="69" spans="2:11" x14ac:dyDescent="0.2">
      <c r="B69" s="337"/>
      <c r="C69" s="337"/>
      <c r="D69" s="604"/>
      <c r="E69" s="598"/>
      <c r="F69" s="603"/>
      <c r="G69" s="407">
        <f t="shared" si="2"/>
        <v>0</v>
      </c>
      <c r="H69" s="408">
        <f t="shared" si="3"/>
        <v>0</v>
      </c>
      <c r="I69" s="336"/>
      <c r="J69" s="336"/>
      <c r="K69" s="337"/>
    </row>
    <row r="70" spans="2:11" x14ac:dyDescent="0.2">
      <c r="B70" s="337"/>
      <c r="C70" s="337"/>
      <c r="D70" s="604"/>
      <c r="E70" s="598"/>
      <c r="F70" s="603"/>
      <c r="G70" s="407">
        <f t="shared" si="2"/>
        <v>0</v>
      </c>
      <c r="H70" s="408">
        <f t="shared" si="3"/>
        <v>0</v>
      </c>
      <c r="I70" s="336"/>
      <c r="J70" s="336"/>
      <c r="K70" s="337"/>
    </row>
    <row r="71" spans="2:11" x14ac:dyDescent="0.2">
      <c r="B71" s="337"/>
      <c r="C71" s="337"/>
      <c r="D71" s="604"/>
      <c r="E71" s="598"/>
      <c r="F71" s="603"/>
      <c r="G71" s="407">
        <f t="shared" si="2"/>
        <v>0</v>
      </c>
      <c r="H71" s="408">
        <f t="shared" si="3"/>
        <v>0</v>
      </c>
      <c r="I71" s="336"/>
      <c r="J71" s="336"/>
      <c r="K71" s="337"/>
    </row>
    <row r="72" spans="2:11" x14ac:dyDescent="0.2">
      <c r="B72" s="337"/>
      <c r="C72" s="337"/>
      <c r="D72" s="604"/>
      <c r="E72" s="598"/>
      <c r="F72" s="603"/>
      <c r="G72" s="407">
        <f t="shared" si="2"/>
        <v>0</v>
      </c>
      <c r="H72" s="408">
        <f t="shared" si="3"/>
        <v>0</v>
      </c>
      <c r="I72" s="336"/>
      <c r="J72" s="336"/>
      <c r="K72" s="337"/>
    </row>
    <row r="73" spans="2:11" x14ac:dyDescent="0.2">
      <c r="B73" s="337"/>
      <c r="C73" s="337"/>
      <c r="D73" s="604"/>
      <c r="E73" s="598"/>
      <c r="F73" s="603"/>
      <c r="G73" s="407">
        <f t="shared" si="2"/>
        <v>0</v>
      </c>
      <c r="H73" s="408">
        <f t="shared" si="3"/>
        <v>0</v>
      </c>
      <c r="I73" s="336"/>
      <c r="J73" s="336"/>
      <c r="K73" s="337"/>
    </row>
    <row r="74" spans="2:11" x14ac:dyDescent="0.2">
      <c r="B74" s="337"/>
      <c r="C74" s="337"/>
      <c r="D74" s="604"/>
      <c r="E74" s="598"/>
      <c r="F74" s="603"/>
      <c r="G74" s="407">
        <f t="shared" si="2"/>
        <v>0</v>
      </c>
      <c r="H74" s="408">
        <f t="shared" si="3"/>
        <v>0</v>
      </c>
      <c r="I74" s="336"/>
      <c r="J74" s="336"/>
      <c r="K74" s="337"/>
    </row>
    <row r="75" spans="2:11" x14ac:dyDescent="0.2">
      <c r="B75" s="337"/>
      <c r="C75" s="337"/>
      <c r="D75" s="604"/>
      <c r="E75" s="598"/>
      <c r="F75" s="603"/>
      <c r="G75" s="407">
        <f t="shared" si="2"/>
        <v>0</v>
      </c>
      <c r="H75" s="408">
        <f t="shared" si="3"/>
        <v>0</v>
      </c>
      <c r="I75" s="336"/>
      <c r="J75" s="336"/>
      <c r="K75" s="337"/>
    </row>
    <row r="76" spans="2:11" x14ac:dyDescent="0.2">
      <c r="B76" s="337"/>
      <c r="C76" s="337"/>
      <c r="D76" s="604"/>
      <c r="E76" s="598"/>
      <c r="F76" s="603"/>
      <c r="G76" s="407">
        <f t="shared" si="2"/>
        <v>0</v>
      </c>
      <c r="H76" s="408">
        <f t="shared" si="3"/>
        <v>0</v>
      </c>
      <c r="I76" s="336"/>
      <c r="J76" s="336"/>
      <c r="K76" s="337"/>
    </row>
    <row r="77" spans="2:11" x14ac:dyDescent="0.2">
      <c r="B77" s="337"/>
      <c r="C77" s="337"/>
      <c r="D77" s="604"/>
      <c r="E77" s="598"/>
      <c r="F77" s="603"/>
      <c r="G77" s="407">
        <f t="shared" ref="G77:G116" si="4">E77-F77</f>
        <v>0</v>
      </c>
      <c r="H77" s="408">
        <f t="shared" ref="H77:H116" si="5">G77-D77</f>
        <v>0</v>
      </c>
      <c r="I77" s="336"/>
      <c r="J77" s="336"/>
      <c r="K77" s="337"/>
    </row>
    <row r="78" spans="2:11" x14ac:dyDescent="0.2">
      <c r="B78" s="337"/>
      <c r="C78" s="337"/>
      <c r="D78" s="604"/>
      <c r="E78" s="598"/>
      <c r="F78" s="603"/>
      <c r="G78" s="407">
        <f t="shared" si="4"/>
        <v>0</v>
      </c>
      <c r="H78" s="408">
        <f t="shared" si="5"/>
        <v>0</v>
      </c>
      <c r="I78" s="336"/>
      <c r="J78" s="336"/>
      <c r="K78" s="337"/>
    </row>
    <row r="79" spans="2:11" x14ac:dyDescent="0.2">
      <c r="B79" s="337"/>
      <c r="C79" s="337"/>
      <c r="D79" s="604"/>
      <c r="E79" s="598"/>
      <c r="F79" s="603"/>
      <c r="G79" s="407">
        <f t="shared" si="4"/>
        <v>0</v>
      </c>
      <c r="H79" s="408">
        <f t="shared" si="5"/>
        <v>0</v>
      </c>
      <c r="I79" s="336"/>
      <c r="J79" s="336"/>
      <c r="K79" s="337"/>
    </row>
    <row r="80" spans="2:11" x14ac:dyDescent="0.2">
      <c r="B80" s="337"/>
      <c r="C80" s="337"/>
      <c r="D80" s="604"/>
      <c r="E80" s="598"/>
      <c r="F80" s="603"/>
      <c r="G80" s="407">
        <f t="shared" si="4"/>
        <v>0</v>
      </c>
      <c r="H80" s="408">
        <f t="shared" si="5"/>
        <v>0</v>
      </c>
      <c r="I80" s="336"/>
      <c r="J80" s="336"/>
      <c r="K80" s="337"/>
    </row>
    <row r="81" spans="2:11" x14ac:dyDescent="0.2">
      <c r="B81" s="337"/>
      <c r="C81" s="337"/>
      <c r="D81" s="604"/>
      <c r="E81" s="598"/>
      <c r="F81" s="603"/>
      <c r="G81" s="407">
        <f t="shared" si="4"/>
        <v>0</v>
      </c>
      <c r="H81" s="408">
        <f t="shared" si="5"/>
        <v>0</v>
      </c>
      <c r="I81" s="336"/>
      <c r="J81" s="336"/>
      <c r="K81" s="337"/>
    </row>
    <row r="82" spans="2:11" x14ac:dyDescent="0.2">
      <c r="B82" s="337"/>
      <c r="C82" s="337"/>
      <c r="D82" s="604"/>
      <c r="E82" s="598"/>
      <c r="F82" s="603"/>
      <c r="G82" s="407">
        <f t="shared" si="4"/>
        <v>0</v>
      </c>
      <c r="H82" s="408">
        <f t="shared" si="5"/>
        <v>0</v>
      </c>
      <c r="I82" s="336"/>
      <c r="J82" s="336"/>
      <c r="K82" s="337"/>
    </row>
    <row r="83" spans="2:11" x14ac:dyDescent="0.2">
      <c r="B83" s="337"/>
      <c r="C83" s="337"/>
      <c r="D83" s="604"/>
      <c r="E83" s="598"/>
      <c r="F83" s="603"/>
      <c r="G83" s="407">
        <f t="shared" si="4"/>
        <v>0</v>
      </c>
      <c r="H83" s="408">
        <f t="shared" si="5"/>
        <v>0</v>
      </c>
      <c r="I83" s="336"/>
      <c r="J83" s="336"/>
      <c r="K83" s="337"/>
    </row>
    <row r="84" spans="2:11" x14ac:dyDescent="0.2">
      <c r="B84" s="337"/>
      <c r="C84" s="337"/>
      <c r="D84" s="604"/>
      <c r="E84" s="598"/>
      <c r="F84" s="603"/>
      <c r="G84" s="407">
        <f t="shared" si="4"/>
        <v>0</v>
      </c>
      <c r="H84" s="408">
        <f t="shared" si="5"/>
        <v>0</v>
      </c>
      <c r="I84" s="336"/>
      <c r="J84" s="336"/>
      <c r="K84" s="337"/>
    </row>
    <row r="85" spans="2:11" x14ac:dyDescent="0.2">
      <c r="B85" s="337"/>
      <c r="C85" s="337"/>
      <c r="D85" s="604"/>
      <c r="E85" s="598"/>
      <c r="F85" s="603"/>
      <c r="G85" s="407">
        <f t="shared" si="4"/>
        <v>0</v>
      </c>
      <c r="H85" s="408">
        <f t="shared" si="5"/>
        <v>0</v>
      </c>
      <c r="I85" s="336"/>
      <c r="J85" s="336"/>
      <c r="K85" s="337"/>
    </row>
    <row r="86" spans="2:11" x14ac:dyDescent="0.2">
      <c r="B86" s="337"/>
      <c r="C86" s="337"/>
      <c r="D86" s="604"/>
      <c r="E86" s="598"/>
      <c r="F86" s="603"/>
      <c r="G86" s="407">
        <f t="shared" si="4"/>
        <v>0</v>
      </c>
      <c r="H86" s="408">
        <f t="shared" si="5"/>
        <v>0</v>
      </c>
      <c r="I86" s="336"/>
      <c r="J86" s="336"/>
      <c r="K86" s="337"/>
    </row>
    <row r="87" spans="2:11" x14ac:dyDescent="0.2">
      <c r="B87" s="337"/>
      <c r="C87" s="337"/>
      <c r="D87" s="604"/>
      <c r="E87" s="598"/>
      <c r="F87" s="603"/>
      <c r="G87" s="407">
        <f t="shared" si="4"/>
        <v>0</v>
      </c>
      <c r="H87" s="408">
        <f t="shared" si="5"/>
        <v>0</v>
      </c>
      <c r="I87" s="336"/>
      <c r="J87" s="336"/>
      <c r="K87" s="337"/>
    </row>
    <row r="88" spans="2:11" x14ac:dyDescent="0.2">
      <c r="B88" s="337"/>
      <c r="C88" s="337"/>
      <c r="D88" s="604"/>
      <c r="E88" s="598"/>
      <c r="F88" s="603"/>
      <c r="G88" s="407">
        <f t="shared" si="4"/>
        <v>0</v>
      </c>
      <c r="H88" s="408">
        <f t="shared" si="5"/>
        <v>0</v>
      </c>
      <c r="I88" s="336"/>
      <c r="J88" s="336"/>
      <c r="K88" s="337"/>
    </row>
    <row r="89" spans="2:11" x14ac:dyDescent="0.2">
      <c r="B89" s="337"/>
      <c r="C89" s="337"/>
      <c r="D89" s="604"/>
      <c r="E89" s="598"/>
      <c r="F89" s="603"/>
      <c r="G89" s="407">
        <f t="shared" si="4"/>
        <v>0</v>
      </c>
      <c r="H89" s="408">
        <f t="shared" si="5"/>
        <v>0</v>
      </c>
      <c r="I89" s="336"/>
      <c r="J89" s="336"/>
      <c r="K89" s="337"/>
    </row>
    <row r="90" spans="2:11" x14ac:dyDescent="0.2">
      <c r="B90" s="337"/>
      <c r="C90" s="337"/>
      <c r="D90" s="604"/>
      <c r="E90" s="598"/>
      <c r="F90" s="603"/>
      <c r="G90" s="407">
        <f t="shared" si="4"/>
        <v>0</v>
      </c>
      <c r="H90" s="408">
        <f t="shared" si="5"/>
        <v>0</v>
      </c>
      <c r="I90" s="336"/>
      <c r="J90" s="336"/>
      <c r="K90" s="337"/>
    </row>
    <row r="91" spans="2:11" x14ac:dyDescent="0.2">
      <c r="B91" s="337"/>
      <c r="C91" s="337"/>
      <c r="D91" s="604"/>
      <c r="E91" s="598"/>
      <c r="F91" s="603"/>
      <c r="G91" s="407">
        <f t="shared" si="4"/>
        <v>0</v>
      </c>
      <c r="H91" s="408">
        <f t="shared" si="5"/>
        <v>0</v>
      </c>
      <c r="I91" s="336"/>
      <c r="J91" s="336"/>
      <c r="K91" s="337"/>
    </row>
    <row r="92" spans="2:11" x14ac:dyDescent="0.2">
      <c r="B92" s="337"/>
      <c r="C92" s="337"/>
      <c r="D92" s="604"/>
      <c r="E92" s="598"/>
      <c r="F92" s="603"/>
      <c r="G92" s="407">
        <f t="shared" si="4"/>
        <v>0</v>
      </c>
      <c r="H92" s="408">
        <f t="shared" si="5"/>
        <v>0</v>
      </c>
      <c r="I92" s="336"/>
      <c r="J92" s="336"/>
      <c r="K92" s="337"/>
    </row>
    <row r="93" spans="2:11" x14ac:dyDescent="0.2">
      <c r="B93" s="337"/>
      <c r="C93" s="337"/>
      <c r="D93" s="604"/>
      <c r="E93" s="598"/>
      <c r="F93" s="603"/>
      <c r="G93" s="407">
        <f t="shared" si="4"/>
        <v>0</v>
      </c>
      <c r="H93" s="408">
        <f t="shared" si="5"/>
        <v>0</v>
      </c>
      <c r="I93" s="336"/>
      <c r="J93" s="336"/>
      <c r="K93" s="337"/>
    </row>
    <row r="94" spans="2:11" x14ac:dyDescent="0.2">
      <c r="B94" s="337"/>
      <c r="C94" s="337"/>
      <c r="D94" s="604"/>
      <c r="E94" s="598"/>
      <c r="F94" s="603"/>
      <c r="G94" s="407">
        <f t="shared" si="4"/>
        <v>0</v>
      </c>
      <c r="H94" s="408">
        <f t="shared" si="5"/>
        <v>0</v>
      </c>
      <c r="I94" s="336"/>
      <c r="J94" s="336"/>
      <c r="K94" s="337"/>
    </row>
    <row r="95" spans="2:11" x14ac:dyDescent="0.2">
      <c r="B95" s="337"/>
      <c r="C95" s="337"/>
      <c r="D95" s="604"/>
      <c r="E95" s="598"/>
      <c r="F95" s="603"/>
      <c r="G95" s="407">
        <f t="shared" si="4"/>
        <v>0</v>
      </c>
      <c r="H95" s="408">
        <f t="shared" si="5"/>
        <v>0</v>
      </c>
      <c r="I95" s="336"/>
      <c r="J95" s="336"/>
      <c r="K95" s="337"/>
    </row>
    <row r="96" spans="2:11" x14ac:dyDescent="0.2">
      <c r="B96" s="337"/>
      <c r="C96" s="337"/>
      <c r="D96" s="604"/>
      <c r="E96" s="598"/>
      <c r="F96" s="603"/>
      <c r="G96" s="407">
        <f t="shared" si="4"/>
        <v>0</v>
      </c>
      <c r="H96" s="408">
        <f t="shared" si="5"/>
        <v>0</v>
      </c>
      <c r="I96" s="336"/>
      <c r="J96" s="336"/>
      <c r="K96" s="337"/>
    </row>
    <row r="97" spans="2:11" x14ac:dyDescent="0.2">
      <c r="B97" s="337"/>
      <c r="C97" s="337"/>
      <c r="D97" s="604"/>
      <c r="E97" s="598"/>
      <c r="F97" s="603"/>
      <c r="G97" s="407">
        <f t="shared" si="4"/>
        <v>0</v>
      </c>
      <c r="H97" s="408">
        <f t="shared" si="5"/>
        <v>0</v>
      </c>
      <c r="I97" s="336"/>
      <c r="J97" s="336"/>
      <c r="K97" s="337"/>
    </row>
    <row r="98" spans="2:11" x14ac:dyDescent="0.2">
      <c r="B98" s="337"/>
      <c r="C98" s="337"/>
      <c r="D98" s="604"/>
      <c r="E98" s="598"/>
      <c r="F98" s="603"/>
      <c r="G98" s="407">
        <f t="shared" si="4"/>
        <v>0</v>
      </c>
      <c r="H98" s="408">
        <f t="shared" si="5"/>
        <v>0</v>
      </c>
      <c r="I98" s="336"/>
      <c r="J98" s="336"/>
      <c r="K98" s="337"/>
    </row>
    <row r="99" spans="2:11" x14ac:dyDescent="0.2">
      <c r="B99" s="337"/>
      <c r="C99" s="337"/>
      <c r="D99" s="604"/>
      <c r="E99" s="598"/>
      <c r="F99" s="603"/>
      <c r="G99" s="407">
        <f t="shared" si="4"/>
        <v>0</v>
      </c>
      <c r="H99" s="408">
        <f t="shared" si="5"/>
        <v>0</v>
      </c>
      <c r="I99" s="336"/>
      <c r="J99" s="336"/>
      <c r="K99" s="337"/>
    </row>
    <row r="100" spans="2:11" x14ac:dyDescent="0.2">
      <c r="B100" s="337"/>
      <c r="C100" s="337"/>
      <c r="D100" s="604"/>
      <c r="E100" s="598"/>
      <c r="F100" s="603"/>
      <c r="G100" s="407">
        <f t="shared" si="4"/>
        <v>0</v>
      </c>
      <c r="H100" s="408">
        <f t="shared" si="5"/>
        <v>0</v>
      </c>
      <c r="I100" s="336"/>
      <c r="J100" s="336"/>
      <c r="K100" s="337"/>
    </row>
    <row r="101" spans="2:11" x14ac:dyDescent="0.2">
      <c r="B101" s="337"/>
      <c r="C101" s="337"/>
      <c r="D101" s="604"/>
      <c r="E101" s="598"/>
      <c r="F101" s="603"/>
      <c r="G101" s="407">
        <f t="shared" si="4"/>
        <v>0</v>
      </c>
      <c r="H101" s="408">
        <f t="shared" si="5"/>
        <v>0</v>
      </c>
      <c r="I101" s="336"/>
      <c r="J101" s="336"/>
      <c r="K101" s="337"/>
    </row>
    <row r="102" spans="2:11" x14ac:dyDescent="0.2">
      <c r="B102" s="337"/>
      <c r="C102" s="337"/>
      <c r="D102" s="604"/>
      <c r="E102" s="598"/>
      <c r="F102" s="603"/>
      <c r="G102" s="407">
        <f t="shared" si="4"/>
        <v>0</v>
      </c>
      <c r="H102" s="408">
        <f t="shared" si="5"/>
        <v>0</v>
      </c>
      <c r="I102" s="336"/>
      <c r="J102" s="336"/>
      <c r="K102" s="337"/>
    </row>
    <row r="103" spans="2:11" x14ac:dyDescent="0.2">
      <c r="B103" s="337"/>
      <c r="C103" s="337"/>
      <c r="D103" s="604"/>
      <c r="E103" s="598"/>
      <c r="F103" s="603"/>
      <c r="G103" s="407">
        <f t="shared" si="4"/>
        <v>0</v>
      </c>
      <c r="H103" s="408">
        <f t="shared" si="5"/>
        <v>0</v>
      </c>
      <c r="I103" s="336"/>
      <c r="J103" s="336"/>
      <c r="K103" s="337"/>
    </row>
    <row r="104" spans="2:11" x14ac:dyDescent="0.2">
      <c r="B104" s="337"/>
      <c r="C104" s="337"/>
      <c r="D104" s="604"/>
      <c r="E104" s="598"/>
      <c r="F104" s="603"/>
      <c r="G104" s="407">
        <f t="shared" si="4"/>
        <v>0</v>
      </c>
      <c r="H104" s="408">
        <f t="shared" si="5"/>
        <v>0</v>
      </c>
      <c r="I104" s="336"/>
      <c r="J104" s="336"/>
      <c r="K104" s="337"/>
    </row>
    <row r="105" spans="2:11" x14ac:dyDescent="0.2">
      <c r="B105" s="337"/>
      <c r="C105" s="337"/>
      <c r="D105" s="604"/>
      <c r="E105" s="598"/>
      <c r="F105" s="603"/>
      <c r="G105" s="407">
        <f t="shared" si="4"/>
        <v>0</v>
      </c>
      <c r="H105" s="408">
        <f t="shared" si="5"/>
        <v>0</v>
      </c>
      <c r="I105" s="336"/>
      <c r="J105" s="336"/>
      <c r="K105" s="337"/>
    </row>
    <row r="106" spans="2:11" x14ac:dyDescent="0.2">
      <c r="B106" s="337"/>
      <c r="C106" s="337"/>
      <c r="D106" s="604"/>
      <c r="E106" s="598"/>
      <c r="F106" s="603"/>
      <c r="G106" s="407">
        <f t="shared" si="4"/>
        <v>0</v>
      </c>
      <c r="H106" s="408">
        <f t="shared" si="5"/>
        <v>0</v>
      </c>
      <c r="I106" s="336"/>
      <c r="J106" s="336"/>
      <c r="K106" s="337"/>
    </row>
    <row r="107" spans="2:11" x14ac:dyDescent="0.2">
      <c r="B107" s="337"/>
      <c r="C107" s="337"/>
      <c r="D107" s="604"/>
      <c r="E107" s="598"/>
      <c r="F107" s="603"/>
      <c r="G107" s="407">
        <f t="shared" si="4"/>
        <v>0</v>
      </c>
      <c r="H107" s="408">
        <f t="shared" si="5"/>
        <v>0</v>
      </c>
      <c r="I107" s="336"/>
      <c r="J107" s="336"/>
      <c r="K107" s="337"/>
    </row>
    <row r="108" spans="2:11" x14ac:dyDescent="0.2">
      <c r="B108" s="337"/>
      <c r="C108" s="337"/>
      <c r="D108" s="604"/>
      <c r="E108" s="598"/>
      <c r="F108" s="603"/>
      <c r="G108" s="407">
        <f t="shared" si="4"/>
        <v>0</v>
      </c>
      <c r="H108" s="408">
        <f t="shared" si="5"/>
        <v>0</v>
      </c>
      <c r="I108" s="336"/>
      <c r="J108" s="336"/>
      <c r="K108" s="337"/>
    </row>
    <row r="109" spans="2:11" x14ac:dyDescent="0.2">
      <c r="B109" s="337"/>
      <c r="C109" s="337"/>
      <c r="D109" s="604"/>
      <c r="E109" s="598"/>
      <c r="F109" s="603"/>
      <c r="G109" s="407">
        <f t="shared" si="4"/>
        <v>0</v>
      </c>
      <c r="H109" s="408">
        <f t="shared" si="5"/>
        <v>0</v>
      </c>
      <c r="I109" s="336"/>
      <c r="J109" s="336"/>
      <c r="K109" s="337"/>
    </row>
    <row r="110" spans="2:11" x14ac:dyDescent="0.2">
      <c r="B110" s="337"/>
      <c r="C110" s="337"/>
      <c r="D110" s="604"/>
      <c r="E110" s="598"/>
      <c r="F110" s="603"/>
      <c r="G110" s="407">
        <f t="shared" si="4"/>
        <v>0</v>
      </c>
      <c r="H110" s="408">
        <f t="shared" si="5"/>
        <v>0</v>
      </c>
      <c r="I110" s="336"/>
      <c r="J110" s="336"/>
      <c r="K110" s="337"/>
    </row>
    <row r="111" spans="2:11" x14ac:dyDescent="0.2">
      <c r="B111" s="337"/>
      <c r="C111" s="337"/>
      <c r="D111" s="604"/>
      <c r="E111" s="598"/>
      <c r="F111" s="603"/>
      <c r="G111" s="407">
        <f t="shared" si="4"/>
        <v>0</v>
      </c>
      <c r="H111" s="408">
        <f t="shared" si="5"/>
        <v>0</v>
      </c>
      <c r="I111" s="336"/>
      <c r="J111" s="336"/>
      <c r="K111" s="337"/>
    </row>
    <row r="112" spans="2:11" x14ac:dyDescent="0.2">
      <c r="B112" s="337"/>
      <c r="C112" s="337"/>
      <c r="D112" s="604"/>
      <c r="E112" s="598"/>
      <c r="F112" s="603"/>
      <c r="G112" s="407">
        <f t="shared" si="4"/>
        <v>0</v>
      </c>
      <c r="H112" s="408">
        <f t="shared" si="5"/>
        <v>0</v>
      </c>
      <c r="I112" s="336"/>
      <c r="J112" s="336"/>
      <c r="K112" s="337"/>
    </row>
    <row r="113" spans="2:11" x14ac:dyDescent="0.2">
      <c r="B113" s="337"/>
      <c r="C113" s="337"/>
      <c r="D113" s="604"/>
      <c r="E113" s="598"/>
      <c r="F113" s="603"/>
      <c r="G113" s="407">
        <f t="shared" si="4"/>
        <v>0</v>
      </c>
      <c r="H113" s="408">
        <f t="shared" si="5"/>
        <v>0</v>
      </c>
      <c r="I113" s="336"/>
      <c r="J113" s="336"/>
      <c r="K113" s="337"/>
    </row>
    <row r="114" spans="2:11" x14ac:dyDescent="0.2">
      <c r="B114" s="337"/>
      <c r="C114" s="337"/>
      <c r="D114" s="604"/>
      <c r="E114" s="598"/>
      <c r="F114" s="603"/>
      <c r="G114" s="407">
        <f t="shared" si="4"/>
        <v>0</v>
      </c>
      <c r="H114" s="408">
        <f t="shared" si="5"/>
        <v>0</v>
      </c>
      <c r="I114" s="336"/>
      <c r="J114" s="336"/>
      <c r="K114" s="337"/>
    </row>
    <row r="115" spans="2:11" x14ac:dyDescent="0.2">
      <c r="B115" s="337"/>
      <c r="C115" s="337"/>
      <c r="D115" s="604"/>
      <c r="E115" s="598"/>
      <c r="F115" s="603"/>
      <c r="G115" s="407">
        <f t="shared" si="4"/>
        <v>0</v>
      </c>
      <c r="H115" s="408">
        <f t="shared" si="5"/>
        <v>0</v>
      </c>
      <c r="I115" s="336"/>
      <c r="J115" s="336"/>
      <c r="K115" s="337"/>
    </row>
    <row r="116" spans="2:11" x14ac:dyDescent="0.2">
      <c r="B116" s="337"/>
      <c r="C116" s="337"/>
      <c r="D116" s="604"/>
      <c r="E116" s="598"/>
      <c r="F116" s="603"/>
      <c r="G116" s="407">
        <f t="shared" si="4"/>
        <v>0</v>
      </c>
      <c r="H116" s="408">
        <f t="shared" si="5"/>
        <v>0</v>
      </c>
      <c r="I116" s="336"/>
      <c r="J116" s="336"/>
      <c r="K116" s="337"/>
    </row>
    <row r="117" spans="2:11" x14ac:dyDescent="0.2">
      <c r="B117" s="337"/>
      <c r="C117" s="337"/>
      <c r="D117" s="604"/>
      <c r="E117" s="598"/>
      <c r="F117" s="603"/>
      <c r="G117" s="407">
        <f t="shared" si="0"/>
        <v>0</v>
      </c>
      <c r="H117" s="408">
        <f t="shared" si="1"/>
        <v>0</v>
      </c>
      <c r="I117" s="336"/>
      <c r="J117" s="336"/>
      <c r="K117" s="337"/>
    </row>
    <row r="118" spans="2:11" x14ac:dyDescent="0.2">
      <c r="B118" s="337"/>
      <c r="C118" s="337"/>
      <c r="D118" s="604"/>
      <c r="E118" s="598"/>
      <c r="F118" s="603"/>
      <c r="G118" s="407">
        <f t="shared" si="0"/>
        <v>0</v>
      </c>
      <c r="H118" s="408">
        <f t="shared" si="1"/>
        <v>0</v>
      </c>
      <c r="I118" s="336"/>
      <c r="J118" s="336"/>
      <c r="K118" s="337"/>
    </row>
    <row r="119" spans="2:11" x14ac:dyDescent="0.2">
      <c r="B119" s="337"/>
      <c r="C119" s="337"/>
      <c r="D119" s="604"/>
      <c r="E119" s="598"/>
      <c r="F119" s="603"/>
      <c r="G119" s="407">
        <f t="shared" si="0"/>
        <v>0</v>
      </c>
      <c r="H119" s="408">
        <f t="shared" si="1"/>
        <v>0</v>
      </c>
      <c r="I119" s="336"/>
      <c r="J119" s="336"/>
      <c r="K119" s="337"/>
    </row>
    <row r="120" spans="2:11" x14ac:dyDescent="0.2">
      <c r="B120" s="337"/>
      <c r="C120" s="337"/>
      <c r="D120" s="604"/>
      <c r="E120" s="598"/>
      <c r="F120" s="603"/>
      <c r="G120" s="407">
        <f t="shared" si="0"/>
        <v>0</v>
      </c>
      <c r="H120" s="408">
        <f t="shared" si="1"/>
        <v>0</v>
      </c>
      <c r="I120" s="336"/>
      <c r="J120" s="336"/>
      <c r="K120" s="337"/>
    </row>
    <row r="121" spans="2:11" x14ac:dyDescent="0.2">
      <c r="B121" s="337"/>
      <c r="C121" s="337"/>
      <c r="D121" s="604"/>
      <c r="E121" s="598"/>
      <c r="F121" s="603"/>
      <c r="G121" s="407">
        <f t="shared" si="0"/>
        <v>0</v>
      </c>
      <c r="H121" s="408">
        <f t="shared" si="1"/>
        <v>0</v>
      </c>
      <c r="I121" s="336"/>
      <c r="J121" s="336"/>
      <c r="K121" s="337"/>
    </row>
    <row r="122" spans="2:11" x14ac:dyDescent="0.2">
      <c r="B122" s="337"/>
      <c r="C122" s="337"/>
      <c r="D122" s="604"/>
      <c r="E122" s="598"/>
      <c r="F122" s="603"/>
      <c r="G122" s="407">
        <f t="shared" si="0"/>
        <v>0</v>
      </c>
      <c r="H122" s="408">
        <f t="shared" si="1"/>
        <v>0</v>
      </c>
      <c r="I122" s="336"/>
      <c r="J122" s="336"/>
      <c r="K122" s="337"/>
    </row>
    <row r="123" spans="2:11" x14ac:dyDescent="0.2">
      <c r="B123" s="337"/>
      <c r="C123" s="337"/>
      <c r="D123" s="604"/>
      <c r="E123" s="598"/>
      <c r="F123" s="603"/>
      <c r="G123" s="407">
        <f t="shared" si="0"/>
        <v>0</v>
      </c>
      <c r="H123" s="408">
        <f t="shared" si="1"/>
        <v>0</v>
      </c>
      <c r="I123" s="336"/>
      <c r="J123" s="336"/>
      <c r="K123" s="337"/>
    </row>
    <row r="124" spans="2:11" x14ac:dyDescent="0.2">
      <c r="B124" s="337"/>
      <c r="C124" s="337"/>
      <c r="D124" s="604"/>
      <c r="E124" s="598"/>
      <c r="F124" s="603"/>
      <c r="G124" s="407">
        <f t="shared" si="0"/>
        <v>0</v>
      </c>
      <c r="H124" s="408">
        <f t="shared" si="1"/>
        <v>0</v>
      </c>
      <c r="I124" s="336"/>
      <c r="J124" s="336"/>
      <c r="K124" s="337"/>
    </row>
    <row r="125" spans="2:11" x14ac:dyDescent="0.2">
      <c r="B125" s="337"/>
      <c r="C125" s="337"/>
      <c r="D125" s="604"/>
      <c r="E125" s="598"/>
      <c r="F125" s="603"/>
      <c r="G125" s="407">
        <f t="shared" si="0"/>
        <v>0</v>
      </c>
      <c r="H125" s="408">
        <f t="shared" si="1"/>
        <v>0</v>
      </c>
      <c r="I125" s="336"/>
      <c r="J125" s="336"/>
      <c r="K125" s="337"/>
    </row>
    <row r="126" spans="2:11" x14ac:dyDescent="0.2">
      <c r="B126" s="337"/>
      <c r="C126" s="337"/>
      <c r="D126" s="604"/>
      <c r="E126" s="598"/>
      <c r="F126" s="603"/>
      <c r="G126" s="407">
        <f t="shared" si="0"/>
        <v>0</v>
      </c>
      <c r="H126" s="408">
        <f t="shared" si="1"/>
        <v>0</v>
      </c>
      <c r="I126" s="336"/>
      <c r="J126" s="336"/>
      <c r="K126" s="337"/>
    </row>
    <row r="127" spans="2:11" x14ac:dyDescent="0.2">
      <c r="B127" s="337"/>
      <c r="C127" s="337"/>
      <c r="D127" s="604"/>
      <c r="E127" s="598"/>
      <c r="F127" s="603"/>
      <c r="G127" s="407">
        <f t="shared" si="0"/>
        <v>0</v>
      </c>
      <c r="H127" s="408">
        <f t="shared" si="1"/>
        <v>0</v>
      </c>
      <c r="I127" s="336"/>
      <c r="J127" s="336"/>
      <c r="K127" s="337"/>
    </row>
    <row r="128" spans="2:11" x14ac:dyDescent="0.2">
      <c r="B128" s="337"/>
      <c r="C128" s="337"/>
      <c r="D128" s="604"/>
      <c r="E128" s="598"/>
      <c r="F128" s="603"/>
      <c r="G128" s="407">
        <f t="shared" si="0"/>
        <v>0</v>
      </c>
      <c r="H128" s="408">
        <f t="shared" si="1"/>
        <v>0</v>
      </c>
      <c r="I128" s="336"/>
      <c r="J128" s="336"/>
      <c r="K128" s="337"/>
    </row>
    <row r="129" spans="2:11" x14ac:dyDescent="0.2">
      <c r="B129" s="337"/>
      <c r="C129" s="337"/>
      <c r="D129" s="604"/>
      <c r="E129" s="598"/>
      <c r="F129" s="603"/>
      <c r="G129" s="407">
        <f t="shared" si="0"/>
        <v>0</v>
      </c>
      <c r="H129" s="408">
        <f t="shared" si="1"/>
        <v>0</v>
      </c>
      <c r="I129" s="336"/>
      <c r="J129" s="336"/>
      <c r="K129" s="337"/>
    </row>
    <row r="130" spans="2:11" x14ac:dyDescent="0.2">
      <c r="B130" s="337"/>
      <c r="C130" s="337"/>
      <c r="D130" s="604"/>
      <c r="E130" s="598"/>
      <c r="F130" s="603"/>
      <c r="G130" s="407">
        <f t="shared" si="0"/>
        <v>0</v>
      </c>
      <c r="H130" s="408">
        <f t="shared" si="1"/>
        <v>0</v>
      </c>
      <c r="I130" s="336"/>
      <c r="J130" s="336"/>
      <c r="K130" s="337"/>
    </row>
    <row r="131" spans="2:11" x14ac:dyDescent="0.2">
      <c r="B131" s="337"/>
      <c r="C131" s="337"/>
      <c r="D131" s="604"/>
      <c r="E131" s="598"/>
      <c r="F131" s="603"/>
      <c r="G131" s="407">
        <f t="shared" si="0"/>
        <v>0</v>
      </c>
      <c r="H131" s="408">
        <f t="shared" si="1"/>
        <v>0</v>
      </c>
      <c r="I131" s="336"/>
      <c r="J131" s="336"/>
      <c r="K131" s="337"/>
    </row>
    <row r="132" spans="2:11" x14ac:dyDescent="0.2">
      <c r="B132" s="337"/>
      <c r="C132" s="337"/>
      <c r="D132" s="604"/>
      <c r="E132" s="598"/>
      <c r="F132" s="603"/>
      <c r="G132" s="407">
        <f t="shared" si="0"/>
        <v>0</v>
      </c>
      <c r="H132" s="408">
        <f t="shared" si="1"/>
        <v>0</v>
      </c>
      <c r="I132" s="336"/>
      <c r="J132" s="336"/>
      <c r="K132" s="337"/>
    </row>
    <row r="133" spans="2:11" x14ac:dyDescent="0.2">
      <c r="B133" s="337"/>
      <c r="C133" s="337"/>
      <c r="D133" s="604"/>
      <c r="E133" s="598"/>
      <c r="F133" s="603"/>
      <c r="G133" s="407">
        <f t="shared" si="0"/>
        <v>0</v>
      </c>
      <c r="H133" s="408">
        <f t="shared" si="1"/>
        <v>0</v>
      </c>
      <c r="I133" s="336"/>
      <c r="J133" s="336"/>
      <c r="K133" s="337"/>
    </row>
    <row r="134" spans="2:11" x14ac:dyDescent="0.2">
      <c r="B134" s="337"/>
      <c r="C134" s="337"/>
      <c r="D134" s="604"/>
      <c r="E134" s="598"/>
      <c r="F134" s="603"/>
      <c r="G134" s="407">
        <f t="shared" si="0"/>
        <v>0</v>
      </c>
      <c r="H134" s="408">
        <f t="shared" si="1"/>
        <v>0</v>
      </c>
      <c r="I134" s="336"/>
      <c r="J134" s="336"/>
      <c r="K134" s="337"/>
    </row>
    <row r="135" spans="2:11" x14ac:dyDescent="0.2">
      <c r="B135" s="337"/>
      <c r="C135" s="337"/>
      <c r="D135" s="604"/>
      <c r="E135" s="598"/>
      <c r="F135" s="603"/>
      <c r="G135" s="407">
        <f t="shared" si="0"/>
        <v>0</v>
      </c>
      <c r="H135" s="408">
        <f t="shared" si="1"/>
        <v>0</v>
      </c>
      <c r="I135" s="336"/>
      <c r="J135" s="336"/>
      <c r="K135" s="337"/>
    </row>
    <row r="136" spans="2:11" x14ac:dyDescent="0.2">
      <c r="B136" s="337"/>
      <c r="C136" s="337"/>
      <c r="D136" s="604"/>
      <c r="E136" s="598"/>
      <c r="F136" s="603"/>
      <c r="G136" s="407">
        <f t="shared" si="0"/>
        <v>0</v>
      </c>
      <c r="H136" s="408">
        <f t="shared" si="1"/>
        <v>0</v>
      </c>
      <c r="I136" s="336"/>
      <c r="J136" s="336"/>
      <c r="K136" s="337"/>
    </row>
    <row r="137" spans="2:11" x14ac:dyDescent="0.2">
      <c r="B137" s="337"/>
      <c r="C137" s="337"/>
      <c r="D137" s="604"/>
      <c r="E137" s="598"/>
      <c r="F137" s="603"/>
      <c r="G137" s="407">
        <f t="shared" si="0"/>
        <v>0</v>
      </c>
      <c r="H137" s="408">
        <f t="shared" si="1"/>
        <v>0</v>
      </c>
      <c r="I137" s="336"/>
      <c r="J137" s="336"/>
      <c r="K137" s="337"/>
    </row>
    <row r="138" spans="2:11" x14ac:dyDescent="0.2">
      <c r="B138" s="337"/>
      <c r="C138" s="337"/>
      <c r="D138" s="604"/>
      <c r="E138" s="598"/>
      <c r="F138" s="603"/>
      <c r="G138" s="407">
        <f t="shared" si="0"/>
        <v>0</v>
      </c>
      <c r="H138" s="408">
        <f t="shared" si="1"/>
        <v>0</v>
      </c>
      <c r="I138" s="336"/>
      <c r="J138" s="336"/>
      <c r="K138" s="337"/>
    </row>
    <row r="139" spans="2:11" x14ac:dyDescent="0.2">
      <c r="B139" s="337"/>
      <c r="C139" s="337"/>
      <c r="D139" s="604"/>
      <c r="E139" s="598"/>
      <c r="F139" s="603"/>
      <c r="G139" s="407">
        <f t="shared" si="0"/>
        <v>0</v>
      </c>
      <c r="H139" s="408">
        <f t="shared" si="1"/>
        <v>0</v>
      </c>
      <c r="I139" s="336"/>
      <c r="J139" s="336"/>
      <c r="K139" s="337"/>
    </row>
    <row r="140" spans="2:11" x14ac:dyDescent="0.2">
      <c r="B140" s="337"/>
      <c r="C140" s="337"/>
      <c r="D140" s="604"/>
      <c r="E140" s="598"/>
      <c r="F140" s="603"/>
      <c r="G140" s="407">
        <f t="shared" si="0"/>
        <v>0</v>
      </c>
      <c r="H140" s="408">
        <f t="shared" si="1"/>
        <v>0</v>
      </c>
      <c r="I140" s="336"/>
      <c r="J140" s="336"/>
      <c r="K140" s="337"/>
    </row>
    <row r="141" spans="2:11" x14ac:dyDescent="0.2">
      <c r="B141" s="337"/>
      <c r="C141" s="337"/>
      <c r="D141" s="604"/>
      <c r="E141" s="598"/>
      <c r="F141" s="603"/>
      <c r="G141" s="407">
        <f t="shared" si="0"/>
        <v>0</v>
      </c>
      <c r="H141" s="408">
        <f t="shared" si="1"/>
        <v>0</v>
      </c>
      <c r="I141" s="336"/>
      <c r="J141" s="336"/>
      <c r="K141" s="337"/>
    </row>
    <row r="142" spans="2:11" x14ac:dyDescent="0.2">
      <c r="B142" s="337"/>
      <c r="C142" s="337"/>
      <c r="D142" s="604"/>
      <c r="E142" s="598"/>
      <c r="F142" s="603"/>
      <c r="G142" s="407">
        <f t="shared" si="0"/>
        <v>0</v>
      </c>
      <c r="H142" s="408">
        <f t="shared" si="1"/>
        <v>0</v>
      </c>
      <c r="I142" s="336"/>
      <c r="J142" s="336"/>
      <c r="K142" s="337"/>
    </row>
    <row r="143" spans="2:11" x14ac:dyDescent="0.2">
      <c r="B143" s="337"/>
      <c r="C143" s="337"/>
      <c r="D143" s="604"/>
      <c r="E143" s="598"/>
      <c r="F143" s="603"/>
      <c r="G143" s="407">
        <f t="shared" si="0"/>
        <v>0</v>
      </c>
      <c r="H143" s="408">
        <f t="shared" si="1"/>
        <v>0</v>
      </c>
      <c r="I143" s="336"/>
      <c r="J143" s="336"/>
      <c r="K143" s="337"/>
    </row>
    <row r="144" spans="2:11" x14ac:dyDescent="0.2">
      <c r="B144" s="337"/>
      <c r="C144" s="337"/>
      <c r="D144" s="604"/>
      <c r="E144" s="598"/>
      <c r="F144" s="603"/>
      <c r="G144" s="407">
        <f t="shared" si="0"/>
        <v>0</v>
      </c>
      <c r="H144" s="408">
        <f t="shared" si="1"/>
        <v>0</v>
      </c>
      <c r="I144" s="336"/>
      <c r="J144" s="336"/>
      <c r="K144" s="337"/>
    </row>
    <row r="145" spans="2:11" x14ac:dyDescent="0.2">
      <c r="B145" s="337"/>
      <c r="C145" s="337"/>
      <c r="D145" s="604"/>
      <c r="E145" s="598"/>
      <c r="F145" s="603"/>
      <c r="G145" s="407">
        <f t="shared" si="0"/>
        <v>0</v>
      </c>
      <c r="H145" s="408">
        <f>G145-D145</f>
        <v>0</v>
      </c>
      <c r="I145" s="336"/>
      <c r="J145" s="336"/>
      <c r="K145" s="337"/>
    </row>
    <row r="146" spans="2:11" x14ac:dyDescent="0.2">
      <c r="B146" s="337"/>
      <c r="C146" s="337"/>
      <c r="D146" s="604"/>
      <c r="E146" s="598"/>
      <c r="F146" s="603"/>
      <c r="G146" s="407">
        <f t="shared" si="0"/>
        <v>0</v>
      </c>
      <c r="H146" s="408">
        <f t="shared" si="1"/>
        <v>0</v>
      </c>
      <c r="I146" s="336"/>
      <c r="J146" s="336"/>
      <c r="K146" s="337"/>
    </row>
    <row r="147" spans="2:11" x14ac:dyDescent="0.2">
      <c r="B147" s="337"/>
      <c r="C147" s="337"/>
      <c r="D147" s="604"/>
      <c r="E147" s="598"/>
      <c r="F147" s="603"/>
      <c r="G147" s="407">
        <f t="shared" si="0"/>
        <v>0</v>
      </c>
      <c r="H147" s="408">
        <f t="shared" si="1"/>
        <v>0</v>
      </c>
      <c r="I147" s="336"/>
      <c r="J147" s="336"/>
      <c r="K147" s="337"/>
    </row>
    <row r="148" spans="2:11" x14ac:dyDescent="0.2">
      <c r="B148" s="337"/>
      <c r="C148" s="337"/>
      <c r="D148" s="604"/>
      <c r="E148" s="598"/>
      <c r="F148" s="603"/>
      <c r="G148" s="407">
        <f t="shared" si="0"/>
        <v>0</v>
      </c>
      <c r="H148" s="408">
        <f t="shared" si="1"/>
        <v>0</v>
      </c>
      <c r="I148" s="336"/>
      <c r="J148" s="336"/>
      <c r="K148" s="337"/>
    </row>
    <row r="149" spans="2:11" x14ac:dyDescent="0.2">
      <c r="B149" s="337"/>
      <c r="C149" s="337"/>
      <c r="D149" s="604"/>
      <c r="E149" s="598"/>
      <c r="F149" s="603"/>
      <c r="G149" s="407">
        <f t="shared" si="0"/>
        <v>0</v>
      </c>
      <c r="H149" s="408">
        <f t="shared" si="1"/>
        <v>0</v>
      </c>
      <c r="I149" s="336"/>
      <c r="J149" s="336"/>
      <c r="K149" s="337"/>
    </row>
    <row r="150" spans="2:11" x14ac:dyDescent="0.2">
      <c r="B150" s="337"/>
      <c r="C150" s="337"/>
      <c r="D150" s="604"/>
      <c r="E150" s="598"/>
      <c r="F150" s="603"/>
      <c r="G150" s="407">
        <f t="shared" si="0"/>
        <v>0</v>
      </c>
      <c r="H150" s="408">
        <f t="shared" si="1"/>
        <v>0</v>
      </c>
      <c r="I150" s="336"/>
      <c r="J150" s="336"/>
      <c r="K150" s="337"/>
    </row>
    <row r="151" spans="2:11" x14ac:dyDescent="0.2">
      <c r="B151" s="337"/>
      <c r="C151" s="337"/>
      <c r="D151" s="604"/>
      <c r="E151" s="598"/>
      <c r="F151" s="603"/>
      <c r="G151" s="407">
        <f t="shared" si="0"/>
        <v>0</v>
      </c>
      <c r="H151" s="408">
        <f t="shared" si="1"/>
        <v>0</v>
      </c>
      <c r="I151" s="336"/>
      <c r="J151" s="336"/>
      <c r="K151" s="337"/>
    </row>
    <row r="152" spans="2:11" x14ac:dyDescent="0.2">
      <c r="B152" s="337"/>
      <c r="C152" s="337"/>
      <c r="D152" s="604"/>
      <c r="E152" s="598"/>
      <c r="F152" s="603"/>
      <c r="G152" s="407">
        <f t="shared" si="0"/>
        <v>0</v>
      </c>
      <c r="H152" s="408">
        <f t="shared" si="1"/>
        <v>0</v>
      </c>
      <c r="I152" s="336"/>
      <c r="J152" s="336"/>
      <c r="K152" s="337"/>
    </row>
    <row r="153" spans="2:11" x14ac:dyDescent="0.2">
      <c r="B153" s="337"/>
      <c r="C153" s="337"/>
      <c r="D153" s="604"/>
      <c r="E153" s="598"/>
      <c r="F153" s="603"/>
      <c r="G153" s="407">
        <f t="shared" si="0"/>
        <v>0</v>
      </c>
      <c r="H153" s="408">
        <f t="shared" si="1"/>
        <v>0</v>
      </c>
      <c r="I153" s="336"/>
      <c r="J153" s="336"/>
      <c r="K153" s="337"/>
    </row>
    <row r="154" spans="2:11" x14ac:dyDescent="0.2">
      <c r="B154" s="337"/>
      <c r="C154" s="337"/>
      <c r="D154" s="604"/>
      <c r="E154" s="598"/>
      <c r="F154" s="603"/>
      <c r="G154" s="407">
        <f t="shared" si="0"/>
        <v>0</v>
      </c>
      <c r="H154" s="408">
        <f t="shared" si="1"/>
        <v>0</v>
      </c>
      <c r="I154" s="336"/>
      <c r="J154" s="336"/>
      <c r="K154" s="337"/>
    </row>
    <row r="155" spans="2:11" x14ac:dyDescent="0.2">
      <c r="B155" s="337"/>
      <c r="C155" s="337"/>
      <c r="D155" s="604"/>
      <c r="E155" s="598"/>
      <c r="F155" s="603"/>
      <c r="G155" s="407">
        <f t="shared" si="0"/>
        <v>0</v>
      </c>
      <c r="H155" s="408">
        <f t="shared" si="1"/>
        <v>0</v>
      </c>
      <c r="I155" s="336"/>
      <c r="J155" s="336"/>
      <c r="K155" s="337"/>
    </row>
    <row r="156" spans="2:11" x14ac:dyDescent="0.2">
      <c r="B156" s="337"/>
      <c r="C156" s="337"/>
      <c r="D156" s="604"/>
      <c r="E156" s="598"/>
      <c r="F156" s="603"/>
      <c r="G156" s="407">
        <f t="shared" si="0"/>
        <v>0</v>
      </c>
      <c r="H156" s="408">
        <f t="shared" si="1"/>
        <v>0</v>
      </c>
      <c r="I156" s="336"/>
      <c r="J156" s="336"/>
      <c r="K156" s="337"/>
    </row>
  </sheetData>
  <sheetProtection password="A253" sheet="1" objects="1" scenario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3">
    <tabColor indexed="43"/>
    <pageSetUpPr fitToPage="1"/>
  </sheetPr>
  <dimension ref="A1:H25"/>
  <sheetViews>
    <sheetView showGridLines="0" zoomScale="85" zoomScaleNormal="90" workbookViewId="0"/>
  </sheetViews>
  <sheetFormatPr baseColWidth="10" defaultColWidth="11" defaultRowHeight="14.25" x14ac:dyDescent="0.2"/>
  <cols>
    <col min="1" max="1" width="3.875" style="82" customWidth="1"/>
    <col min="2" max="2" width="11" style="82"/>
    <col min="3" max="8" width="20.625" style="82" customWidth="1"/>
    <col min="9" max="16384" width="11" style="82"/>
  </cols>
  <sheetData>
    <row r="1" spans="1:8" ht="15" x14ac:dyDescent="0.2">
      <c r="B1" s="130"/>
      <c r="E1" s="76"/>
    </row>
    <row r="2" spans="1:8" ht="15.75" x14ac:dyDescent="0.25">
      <c r="A2" s="338" t="s">
        <v>501</v>
      </c>
    </row>
    <row r="3" spans="1:8" x14ac:dyDescent="0.2">
      <c r="A3" s="85"/>
      <c r="B3" s="85"/>
      <c r="C3" s="85"/>
      <c r="D3" s="85"/>
      <c r="E3" s="85"/>
      <c r="F3" s="85"/>
      <c r="G3" s="85"/>
      <c r="H3" s="85"/>
    </row>
    <row r="4" spans="1:8" ht="60" x14ac:dyDescent="0.2">
      <c r="A4" s="85"/>
      <c r="B4" s="269" t="s">
        <v>167</v>
      </c>
      <c r="C4" s="270" t="s">
        <v>336</v>
      </c>
      <c r="D4" s="270" t="s">
        <v>337</v>
      </c>
      <c r="E4" s="270" t="s">
        <v>338</v>
      </c>
      <c r="F4" s="270" t="s">
        <v>339</v>
      </c>
      <c r="G4" s="270" t="s">
        <v>340</v>
      </c>
      <c r="H4" s="270" t="s">
        <v>341</v>
      </c>
    </row>
    <row r="5" spans="1:8" x14ac:dyDescent="0.2">
      <c r="A5" s="85"/>
      <c r="B5" s="355">
        <f t="shared" ref="B5:B22" si="0">B6-1</f>
        <v>1999</v>
      </c>
      <c r="C5" s="307"/>
      <c r="D5" s="307"/>
      <c r="E5" s="307">
        <f>C5/20</f>
        <v>0</v>
      </c>
      <c r="F5" s="307">
        <f>D5/20</f>
        <v>0</v>
      </c>
      <c r="G5" s="307"/>
      <c r="H5" s="307"/>
    </row>
    <row r="6" spans="1:8" x14ac:dyDescent="0.2">
      <c r="A6" s="85"/>
      <c r="B6" s="355">
        <f t="shared" si="0"/>
        <v>2000</v>
      </c>
      <c r="C6" s="307"/>
      <c r="D6" s="307"/>
      <c r="E6" s="307">
        <f t="shared" ref="E6:E24" si="1">C6/20</f>
        <v>0</v>
      </c>
      <c r="F6" s="307">
        <f t="shared" ref="F6:F24" si="2">D6/20</f>
        <v>0</v>
      </c>
      <c r="G6" s="307"/>
      <c r="H6" s="307"/>
    </row>
    <row r="7" spans="1:8" x14ac:dyDescent="0.2">
      <c r="A7" s="85"/>
      <c r="B7" s="355">
        <f t="shared" si="0"/>
        <v>2001</v>
      </c>
      <c r="C7" s="307"/>
      <c r="D7" s="307"/>
      <c r="E7" s="307">
        <f t="shared" si="1"/>
        <v>0</v>
      </c>
      <c r="F7" s="307">
        <f t="shared" si="2"/>
        <v>0</v>
      </c>
      <c r="G7" s="307"/>
      <c r="H7" s="307"/>
    </row>
    <row r="8" spans="1:8" x14ac:dyDescent="0.2">
      <c r="A8" s="85"/>
      <c r="B8" s="355">
        <f t="shared" si="0"/>
        <v>2002</v>
      </c>
      <c r="C8" s="307"/>
      <c r="D8" s="307"/>
      <c r="E8" s="307">
        <f t="shared" si="1"/>
        <v>0</v>
      </c>
      <c r="F8" s="307">
        <f t="shared" si="2"/>
        <v>0</v>
      </c>
      <c r="G8" s="307"/>
      <c r="H8" s="307"/>
    </row>
    <row r="9" spans="1:8" x14ac:dyDescent="0.2">
      <c r="A9" s="85"/>
      <c r="B9" s="355">
        <f t="shared" si="0"/>
        <v>2003</v>
      </c>
      <c r="C9" s="307"/>
      <c r="D9" s="307"/>
      <c r="E9" s="307">
        <f t="shared" si="1"/>
        <v>0</v>
      </c>
      <c r="F9" s="307">
        <f t="shared" si="2"/>
        <v>0</v>
      </c>
      <c r="G9" s="307"/>
      <c r="H9" s="307"/>
    </row>
    <row r="10" spans="1:8" x14ac:dyDescent="0.2">
      <c r="A10" s="85"/>
      <c r="B10" s="355">
        <f t="shared" si="0"/>
        <v>2004</v>
      </c>
      <c r="C10" s="307"/>
      <c r="D10" s="307"/>
      <c r="E10" s="307">
        <f t="shared" si="1"/>
        <v>0</v>
      </c>
      <c r="F10" s="307">
        <f t="shared" si="2"/>
        <v>0</v>
      </c>
      <c r="G10" s="307"/>
      <c r="H10" s="307"/>
    </row>
    <row r="11" spans="1:8" x14ac:dyDescent="0.2">
      <c r="A11" s="85"/>
      <c r="B11" s="355">
        <f t="shared" si="0"/>
        <v>2005</v>
      </c>
      <c r="C11" s="307"/>
      <c r="D11" s="307"/>
      <c r="E11" s="307">
        <f t="shared" si="1"/>
        <v>0</v>
      </c>
      <c r="F11" s="307">
        <f t="shared" si="2"/>
        <v>0</v>
      </c>
      <c r="G11" s="307"/>
      <c r="H11" s="307"/>
    </row>
    <row r="12" spans="1:8" x14ac:dyDescent="0.2">
      <c r="A12" s="85"/>
      <c r="B12" s="355">
        <f t="shared" si="0"/>
        <v>2006</v>
      </c>
      <c r="C12" s="307"/>
      <c r="D12" s="307"/>
      <c r="E12" s="307">
        <f t="shared" si="1"/>
        <v>0</v>
      </c>
      <c r="F12" s="307">
        <f t="shared" si="2"/>
        <v>0</v>
      </c>
      <c r="G12" s="307"/>
      <c r="H12" s="307"/>
    </row>
    <row r="13" spans="1:8" x14ac:dyDescent="0.2">
      <c r="A13" s="85"/>
      <c r="B13" s="355">
        <f t="shared" si="0"/>
        <v>2007</v>
      </c>
      <c r="C13" s="307"/>
      <c r="D13" s="307"/>
      <c r="E13" s="307">
        <f t="shared" si="1"/>
        <v>0</v>
      </c>
      <c r="F13" s="307">
        <f t="shared" si="2"/>
        <v>0</v>
      </c>
      <c r="G13" s="307"/>
      <c r="H13" s="307"/>
    </row>
    <row r="14" spans="1:8" x14ac:dyDescent="0.2">
      <c r="A14" s="85"/>
      <c r="B14" s="355">
        <f t="shared" si="0"/>
        <v>2008</v>
      </c>
      <c r="C14" s="307"/>
      <c r="D14" s="307"/>
      <c r="E14" s="307">
        <f t="shared" si="1"/>
        <v>0</v>
      </c>
      <c r="F14" s="307">
        <f t="shared" si="2"/>
        <v>0</v>
      </c>
      <c r="G14" s="307"/>
      <c r="H14" s="307"/>
    </row>
    <row r="15" spans="1:8" x14ac:dyDescent="0.2">
      <c r="A15" s="85"/>
      <c r="B15" s="355">
        <f t="shared" si="0"/>
        <v>2009</v>
      </c>
      <c r="C15" s="307"/>
      <c r="D15" s="307"/>
      <c r="E15" s="307">
        <f t="shared" si="1"/>
        <v>0</v>
      </c>
      <c r="F15" s="307">
        <f t="shared" si="2"/>
        <v>0</v>
      </c>
      <c r="G15" s="307"/>
      <c r="H15" s="307"/>
    </row>
    <row r="16" spans="1:8" x14ac:dyDescent="0.2">
      <c r="A16" s="85"/>
      <c r="B16" s="355">
        <f t="shared" si="0"/>
        <v>2010</v>
      </c>
      <c r="C16" s="307"/>
      <c r="D16" s="307"/>
      <c r="E16" s="307">
        <f t="shared" si="1"/>
        <v>0</v>
      </c>
      <c r="F16" s="307">
        <f t="shared" si="2"/>
        <v>0</v>
      </c>
      <c r="G16" s="307"/>
      <c r="H16" s="307"/>
    </row>
    <row r="17" spans="1:8" x14ac:dyDescent="0.2">
      <c r="A17" s="85"/>
      <c r="B17" s="355">
        <f t="shared" si="0"/>
        <v>2011</v>
      </c>
      <c r="C17" s="307"/>
      <c r="D17" s="307"/>
      <c r="E17" s="307">
        <f t="shared" si="1"/>
        <v>0</v>
      </c>
      <c r="F17" s="307">
        <f t="shared" si="2"/>
        <v>0</v>
      </c>
      <c r="G17" s="307"/>
      <c r="H17" s="307"/>
    </row>
    <row r="18" spans="1:8" x14ac:dyDescent="0.2">
      <c r="A18" s="85"/>
      <c r="B18" s="355">
        <f t="shared" si="0"/>
        <v>2012</v>
      </c>
      <c r="C18" s="307"/>
      <c r="D18" s="307"/>
      <c r="E18" s="307">
        <f t="shared" si="1"/>
        <v>0</v>
      </c>
      <c r="F18" s="307">
        <f t="shared" si="2"/>
        <v>0</v>
      </c>
      <c r="G18" s="307"/>
      <c r="H18" s="307"/>
    </row>
    <row r="19" spans="1:8" x14ac:dyDescent="0.2">
      <c r="A19" s="85"/>
      <c r="B19" s="355">
        <f t="shared" si="0"/>
        <v>2013</v>
      </c>
      <c r="C19" s="307"/>
      <c r="D19" s="307"/>
      <c r="E19" s="307">
        <f t="shared" si="1"/>
        <v>0</v>
      </c>
      <c r="F19" s="307">
        <f t="shared" si="2"/>
        <v>0</v>
      </c>
      <c r="G19" s="307"/>
      <c r="H19" s="307"/>
    </row>
    <row r="20" spans="1:8" x14ac:dyDescent="0.2">
      <c r="A20" s="85"/>
      <c r="B20" s="355">
        <f t="shared" si="0"/>
        <v>2014</v>
      </c>
      <c r="C20" s="307"/>
      <c r="D20" s="307"/>
      <c r="E20" s="307">
        <f t="shared" si="1"/>
        <v>0</v>
      </c>
      <c r="F20" s="307">
        <f t="shared" si="2"/>
        <v>0</v>
      </c>
      <c r="G20" s="307"/>
      <c r="H20" s="307"/>
    </row>
    <row r="21" spans="1:8" x14ac:dyDescent="0.2">
      <c r="A21" s="85"/>
      <c r="B21" s="355">
        <f t="shared" si="0"/>
        <v>2015</v>
      </c>
      <c r="C21" s="307"/>
      <c r="D21" s="307"/>
      <c r="E21" s="307">
        <f t="shared" si="1"/>
        <v>0</v>
      </c>
      <c r="F21" s="307">
        <f t="shared" si="2"/>
        <v>0</v>
      </c>
      <c r="G21" s="307"/>
      <c r="H21" s="307"/>
    </row>
    <row r="22" spans="1:8" x14ac:dyDescent="0.2">
      <c r="A22" s="85"/>
      <c r="B22" s="355">
        <f t="shared" si="0"/>
        <v>2016</v>
      </c>
      <c r="C22" s="307"/>
      <c r="D22" s="307"/>
      <c r="E22" s="307">
        <f t="shared" si="1"/>
        <v>0</v>
      </c>
      <c r="F22" s="307">
        <f t="shared" si="2"/>
        <v>0</v>
      </c>
      <c r="G22" s="307"/>
      <c r="H22" s="307"/>
    </row>
    <row r="23" spans="1:8" x14ac:dyDescent="0.2">
      <c r="A23" s="85"/>
      <c r="B23" s="355">
        <f>B24-1</f>
        <v>2017</v>
      </c>
      <c r="C23" s="307"/>
      <c r="D23" s="307"/>
      <c r="E23" s="307">
        <f t="shared" si="1"/>
        <v>0</v>
      </c>
      <c r="F23" s="307">
        <f t="shared" si="2"/>
        <v>0</v>
      </c>
      <c r="G23" s="307"/>
      <c r="H23" s="307"/>
    </row>
    <row r="24" spans="1:8" x14ac:dyDescent="0.2">
      <c r="A24" s="85"/>
      <c r="B24" s="355">
        <f>'A. Allgemeine Informationen'!C14</f>
        <v>2018</v>
      </c>
      <c r="C24" s="307"/>
      <c r="D24" s="307"/>
      <c r="E24" s="307">
        <f t="shared" si="1"/>
        <v>0</v>
      </c>
      <c r="F24" s="307">
        <f t="shared" si="2"/>
        <v>0</v>
      </c>
      <c r="G24" s="307"/>
      <c r="H24" s="307"/>
    </row>
    <row r="25" spans="1:8" s="358" customFormat="1" ht="15" x14ac:dyDescent="0.25">
      <c r="A25" s="421"/>
      <c r="B25" s="356" t="s">
        <v>178</v>
      </c>
      <c r="C25" s="357">
        <f t="shared" ref="C25:H25" si="3">SUM(C5:C24)</f>
        <v>0</v>
      </c>
      <c r="D25" s="357">
        <f t="shared" si="3"/>
        <v>0</v>
      </c>
      <c r="E25" s="357">
        <f>SUM(E5:E24)</f>
        <v>0</v>
      </c>
      <c r="F25" s="357">
        <f>SUM(F5:F24)</f>
        <v>0</v>
      </c>
      <c r="G25" s="357">
        <f t="shared" si="3"/>
        <v>0</v>
      </c>
      <c r="H25" s="357">
        <f t="shared" si="3"/>
        <v>0</v>
      </c>
    </row>
  </sheetData>
  <sheetProtection password="A253" sheet="1" objects="1" scenarios="1"/>
  <phoneticPr fontId="7" type="noConversion"/>
  <pageMargins left="0.78740157499999996" right="0.78740157499999996" top="0.984251969" bottom="0.984251969" header="0.4921259845" footer="0.4921259845"/>
  <pageSetup paperSize="9" scale="77" orientation="landscape" r:id="rId1"/>
  <headerFooter alignWithMargins="0">
    <oddFooter>&amp;R&amp;12Seite &amp;P von &amp;N</oddFooter>
  </headerFooter>
  <ignoredErrors>
    <ignoredError sqref="E5:F2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K109"/>
  <sheetViews>
    <sheetView showGridLines="0" zoomScale="85" zoomScaleNormal="85" workbookViewId="0">
      <selection activeCell="C1" sqref="C1"/>
    </sheetView>
  </sheetViews>
  <sheetFormatPr baseColWidth="10" defaultColWidth="10" defaultRowHeight="14.25" x14ac:dyDescent="0.2"/>
  <cols>
    <col min="1" max="1" width="3" style="18" customWidth="1"/>
    <col min="2" max="2" width="22.75" style="18" customWidth="1"/>
    <col min="3" max="3" width="15.625" style="18" customWidth="1"/>
    <col min="4" max="4" width="53" style="18" customWidth="1"/>
    <col min="5" max="10" width="15.625" style="18" customWidth="1"/>
    <col min="11" max="11" width="30.25" style="18" customWidth="1"/>
    <col min="12" max="16384" width="10" style="18"/>
  </cols>
  <sheetData>
    <row r="1" spans="1:11" ht="15" x14ac:dyDescent="0.2">
      <c r="B1" s="106"/>
      <c r="D1" s="76"/>
    </row>
    <row r="2" spans="1:11" ht="15.75" x14ac:dyDescent="0.25">
      <c r="A2" s="67" t="s">
        <v>498</v>
      </c>
      <c r="F2" s="155"/>
    </row>
    <row r="3" spans="1:11" ht="15.75" x14ac:dyDescent="0.25">
      <c r="A3" s="67"/>
      <c r="E3" s="155"/>
      <c r="F3" s="156"/>
    </row>
    <row r="4" spans="1:11" ht="30" x14ac:dyDescent="0.25">
      <c r="A4" s="67"/>
      <c r="B4" s="33" t="s">
        <v>485</v>
      </c>
      <c r="C4" s="34"/>
      <c r="D4" s="117"/>
      <c r="E4" s="35" t="s">
        <v>329</v>
      </c>
      <c r="F4" s="664" t="s">
        <v>330</v>
      </c>
      <c r="G4" s="322" t="s">
        <v>220</v>
      </c>
      <c r="H4" s="323"/>
      <c r="I4" s="665"/>
      <c r="J4" s="665"/>
      <c r="K4" s="117"/>
    </row>
    <row r="5" spans="1:11" ht="30" customHeight="1" x14ac:dyDescent="0.25">
      <c r="A5" s="67"/>
      <c r="B5" s="118" t="s">
        <v>216</v>
      </c>
      <c r="C5" s="122"/>
      <c r="D5" s="117"/>
      <c r="E5" s="292">
        <f>SUMIF($J:$J,"&gt;0")</f>
        <v>0</v>
      </c>
      <c r="F5" s="663">
        <f>SUMIF($J:$J,"&lt;0")*-1</f>
        <v>0</v>
      </c>
      <c r="G5" s="666"/>
      <c r="H5" s="669"/>
      <c r="I5" s="667"/>
      <c r="J5" s="667"/>
      <c r="K5" s="668"/>
    </row>
    <row r="6" spans="1:11" ht="15.75" x14ac:dyDescent="0.25">
      <c r="A6" s="67"/>
    </row>
    <row r="7" spans="1:11" x14ac:dyDescent="0.2">
      <c r="A7" s="20"/>
      <c r="B7" s="20"/>
      <c r="C7" s="320"/>
      <c r="D7" s="320"/>
      <c r="E7" s="320"/>
      <c r="F7" s="320"/>
      <c r="G7" s="320"/>
      <c r="H7" s="320"/>
      <c r="I7" s="320"/>
      <c r="J7" s="415"/>
      <c r="K7" s="320"/>
    </row>
    <row r="8" spans="1:11" ht="48.75" customHeight="1" x14ac:dyDescent="0.2">
      <c r="A8" s="20"/>
      <c r="B8" s="626" t="s">
        <v>217</v>
      </c>
      <c r="C8" s="626" t="s">
        <v>218</v>
      </c>
      <c r="D8" s="626" t="s">
        <v>219</v>
      </c>
      <c r="E8" s="626" t="s">
        <v>332</v>
      </c>
      <c r="F8" s="626" t="s">
        <v>373</v>
      </c>
      <c r="G8" s="626" t="s">
        <v>334</v>
      </c>
      <c r="H8" s="626" t="s">
        <v>512</v>
      </c>
      <c r="I8" s="626" t="s">
        <v>335</v>
      </c>
      <c r="J8" s="626" t="s">
        <v>333</v>
      </c>
      <c r="K8" s="626" t="s">
        <v>220</v>
      </c>
    </row>
    <row r="9" spans="1:11" x14ac:dyDescent="0.2">
      <c r="A9" s="20"/>
      <c r="B9" s="342"/>
      <c r="C9" s="128" t="s">
        <v>147</v>
      </c>
      <c r="D9" s="129" t="s">
        <v>147</v>
      </c>
      <c r="E9" s="184"/>
      <c r="F9" s="19"/>
      <c r="G9" s="184"/>
      <c r="H9" s="184"/>
      <c r="I9" s="184"/>
      <c r="J9" s="309">
        <f>(E9*F9/100)+G9+H9-I9</f>
        <v>0</v>
      </c>
      <c r="K9" s="596"/>
    </row>
    <row r="10" spans="1:11" x14ac:dyDescent="0.2">
      <c r="A10" s="20"/>
      <c r="B10" s="342"/>
      <c r="C10" s="128" t="s">
        <v>147</v>
      </c>
      <c r="D10" s="129" t="s">
        <v>147</v>
      </c>
      <c r="E10" s="184"/>
      <c r="F10" s="19"/>
      <c r="G10" s="184"/>
      <c r="H10" s="184"/>
      <c r="I10" s="184"/>
      <c r="J10" s="309">
        <f t="shared" ref="J10:J73" si="0">(E10*F10/100)+G10+H10-I10</f>
        <v>0</v>
      </c>
      <c r="K10" s="19"/>
    </row>
    <row r="11" spans="1:11" x14ac:dyDescent="0.2">
      <c r="A11" s="20"/>
      <c r="B11" s="342"/>
      <c r="C11" s="128" t="s">
        <v>147</v>
      </c>
      <c r="D11" s="129" t="s">
        <v>147</v>
      </c>
      <c r="E11" s="184"/>
      <c r="F11" s="19"/>
      <c r="G11" s="184"/>
      <c r="H11" s="184"/>
      <c r="I11" s="184"/>
      <c r="J11" s="309">
        <f t="shared" si="0"/>
        <v>0</v>
      </c>
      <c r="K11" s="19"/>
    </row>
    <row r="12" spans="1:11" x14ac:dyDescent="0.2">
      <c r="A12" s="20"/>
      <c r="B12" s="342"/>
      <c r="C12" s="128" t="s">
        <v>147</v>
      </c>
      <c r="D12" s="129" t="s">
        <v>147</v>
      </c>
      <c r="E12" s="184"/>
      <c r="F12" s="19"/>
      <c r="G12" s="184"/>
      <c r="H12" s="184"/>
      <c r="I12" s="184"/>
      <c r="J12" s="309">
        <f t="shared" si="0"/>
        <v>0</v>
      </c>
      <c r="K12" s="19"/>
    </row>
    <row r="13" spans="1:11" x14ac:dyDescent="0.2">
      <c r="A13" s="20"/>
      <c r="B13" s="342"/>
      <c r="C13" s="128" t="s">
        <v>147</v>
      </c>
      <c r="D13" s="129" t="s">
        <v>147</v>
      </c>
      <c r="E13" s="184"/>
      <c r="F13" s="19"/>
      <c r="G13" s="184"/>
      <c r="H13" s="184"/>
      <c r="I13" s="184"/>
      <c r="J13" s="309">
        <f t="shared" si="0"/>
        <v>0</v>
      </c>
      <c r="K13" s="19"/>
    </row>
    <row r="14" spans="1:11" ht="15" x14ac:dyDescent="0.25">
      <c r="A14" s="20"/>
      <c r="B14" s="157"/>
      <c r="C14" s="128" t="s">
        <v>147</v>
      </c>
      <c r="D14" s="129" t="s">
        <v>147</v>
      </c>
      <c r="E14" s="185"/>
      <c r="F14" s="158"/>
      <c r="G14" s="185"/>
      <c r="H14" s="185"/>
      <c r="I14" s="310"/>
      <c r="J14" s="309">
        <f t="shared" si="0"/>
        <v>0</v>
      </c>
      <c r="K14" s="19"/>
    </row>
    <row r="15" spans="1:11" x14ac:dyDescent="0.2">
      <c r="A15" s="20"/>
      <c r="B15" s="157"/>
      <c r="C15" s="128" t="s">
        <v>147</v>
      </c>
      <c r="D15" s="129" t="s">
        <v>147</v>
      </c>
      <c r="E15" s="184"/>
      <c r="F15" s="19"/>
      <c r="G15" s="184"/>
      <c r="H15" s="184"/>
      <c r="I15" s="184"/>
      <c r="J15" s="309">
        <f t="shared" si="0"/>
        <v>0</v>
      </c>
      <c r="K15" s="19"/>
    </row>
    <row r="16" spans="1:11" x14ac:dyDescent="0.2">
      <c r="A16" s="20"/>
      <c r="B16" s="157"/>
      <c r="C16" s="128" t="s">
        <v>147</v>
      </c>
      <c r="D16" s="129" t="s">
        <v>147</v>
      </c>
      <c r="E16" s="184"/>
      <c r="F16" s="19"/>
      <c r="G16" s="184"/>
      <c r="H16" s="184"/>
      <c r="I16" s="184"/>
      <c r="J16" s="309">
        <f t="shared" si="0"/>
        <v>0</v>
      </c>
      <c r="K16" s="19"/>
    </row>
    <row r="17" spans="1:11" x14ac:dyDescent="0.2">
      <c r="A17" s="20"/>
      <c r="B17" s="157"/>
      <c r="C17" s="128" t="s">
        <v>147</v>
      </c>
      <c r="D17" s="129" t="s">
        <v>147</v>
      </c>
      <c r="E17" s="184"/>
      <c r="F17" s="19"/>
      <c r="G17" s="184"/>
      <c r="H17" s="184"/>
      <c r="I17" s="184"/>
      <c r="J17" s="309">
        <f t="shared" si="0"/>
        <v>0</v>
      </c>
      <c r="K17" s="19"/>
    </row>
    <row r="18" spans="1:11" x14ac:dyDescent="0.2">
      <c r="A18" s="20"/>
      <c r="B18" s="157"/>
      <c r="C18" s="128" t="s">
        <v>147</v>
      </c>
      <c r="D18" s="129" t="s">
        <v>147</v>
      </c>
      <c r="E18" s="184"/>
      <c r="F18" s="19"/>
      <c r="G18" s="184"/>
      <c r="H18" s="184"/>
      <c r="I18" s="184"/>
      <c r="J18" s="309">
        <f t="shared" si="0"/>
        <v>0</v>
      </c>
      <c r="K18" s="19"/>
    </row>
    <row r="19" spans="1:11" x14ac:dyDescent="0.2">
      <c r="A19" s="20"/>
      <c r="B19" s="157"/>
      <c r="C19" s="128" t="s">
        <v>147</v>
      </c>
      <c r="D19" s="129" t="s">
        <v>147</v>
      </c>
      <c r="E19" s="184"/>
      <c r="F19" s="19"/>
      <c r="G19" s="184"/>
      <c r="H19" s="184"/>
      <c r="I19" s="184"/>
      <c r="J19" s="309">
        <f t="shared" si="0"/>
        <v>0</v>
      </c>
      <c r="K19" s="19"/>
    </row>
    <row r="20" spans="1:11" x14ac:dyDescent="0.2">
      <c r="A20" s="20"/>
      <c r="B20" s="157"/>
      <c r="C20" s="128" t="s">
        <v>147</v>
      </c>
      <c r="D20" s="129" t="s">
        <v>147</v>
      </c>
      <c r="E20" s="184"/>
      <c r="F20" s="19"/>
      <c r="G20" s="184"/>
      <c r="H20" s="184"/>
      <c r="I20" s="184"/>
      <c r="J20" s="309">
        <f t="shared" si="0"/>
        <v>0</v>
      </c>
      <c r="K20" s="19"/>
    </row>
    <row r="21" spans="1:11" x14ac:dyDescent="0.2">
      <c r="A21" s="20"/>
      <c r="B21" s="157"/>
      <c r="C21" s="128" t="s">
        <v>147</v>
      </c>
      <c r="D21" s="129" t="s">
        <v>147</v>
      </c>
      <c r="E21" s="184"/>
      <c r="F21" s="19"/>
      <c r="G21" s="184"/>
      <c r="H21" s="184"/>
      <c r="I21" s="184"/>
      <c r="J21" s="309">
        <f t="shared" si="0"/>
        <v>0</v>
      </c>
      <c r="K21" s="19"/>
    </row>
    <row r="22" spans="1:11" x14ac:dyDescent="0.2">
      <c r="A22" s="20"/>
      <c r="B22" s="157"/>
      <c r="C22" s="128" t="s">
        <v>147</v>
      </c>
      <c r="D22" s="129" t="s">
        <v>147</v>
      </c>
      <c r="E22" s="184"/>
      <c r="F22" s="19"/>
      <c r="G22" s="184"/>
      <c r="H22" s="184"/>
      <c r="I22" s="184"/>
      <c r="J22" s="309">
        <f t="shared" si="0"/>
        <v>0</v>
      </c>
      <c r="K22" s="19"/>
    </row>
    <row r="23" spans="1:11" x14ac:dyDescent="0.2">
      <c r="A23" s="20"/>
      <c r="B23" s="157"/>
      <c r="C23" s="128" t="s">
        <v>147</v>
      </c>
      <c r="D23" s="129" t="s">
        <v>147</v>
      </c>
      <c r="E23" s="184"/>
      <c r="F23" s="19"/>
      <c r="G23" s="184"/>
      <c r="H23" s="184"/>
      <c r="I23" s="184"/>
      <c r="J23" s="309">
        <f t="shared" si="0"/>
        <v>0</v>
      </c>
      <c r="K23" s="19"/>
    </row>
    <row r="24" spans="1:11" x14ac:dyDescent="0.2">
      <c r="A24" s="20"/>
      <c r="B24" s="157"/>
      <c r="C24" s="128" t="s">
        <v>147</v>
      </c>
      <c r="D24" s="129" t="s">
        <v>147</v>
      </c>
      <c r="E24" s="184"/>
      <c r="F24" s="19"/>
      <c r="G24" s="184"/>
      <c r="H24" s="184"/>
      <c r="I24" s="184"/>
      <c r="J24" s="309">
        <f t="shared" si="0"/>
        <v>0</v>
      </c>
      <c r="K24" s="19"/>
    </row>
    <row r="25" spans="1:11" x14ac:dyDescent="0.2">
      <c r="A25" s="20"/>
      <c r="B25" s="157"/>
      <c r="C25" s="128" t="s">
        <v>147</v>
      </c>
      <c r="D25" s="129" t="s">
        <v>147</v>
      </c>
      <c r="E25" s="184"/>
      <c r="F25" s="19"/>
      <c r="G25" s="184"/>
      <c r="H25" s="184"/>
      <c r="I25" s="184"/>
      <c r="J25" s="309">
        <f t="shared" si="0"/>
        <v>0</v>
      </c>
      <c r="K25" s="19"/>
    </row>
    <row r="26" spans="1:11" x14ac:dyDescent="0.2">
      <c r="A26" s="20"/>
      <c r="B26" s="157"/>
      <c r="C26" s="128" t="s">
        <v>147</v>
      </c>
      <c r="D26" s="129" t="s">
        <v>147</v>
      </c>
      <c r="E26" s="184"/>
      <c r="F26" s="19"/>
      <c r="G26" s="184"/>
      <c r="H26" s="184"/>
      <c r="I26" s="184"/>
      <c r="J26" s="309">
        <f t="shared" si="0"/>
        <v>0</v>
      </c>
      <c r="K26" s="19"/>
    </row>
    <row r="27" spans="1:11" x14ac:dyDescent="0.2">
      <c r="A27" s="20"/>
      <c r="B27" s="157"/>
      <c r="C27" s="128" t="s">
        <v>147</v>
      </c>
      <c r="D27" s="129" t="s">
        <v>147</v>
      </c>
      <c r="E27" s="184"/>
      <c r="F27" s="19"/>
      <c r="G27" s="184"/>
      <c r="H27" s="184"/>
      <c r="I27" s="184"/>
      <c r="J27" s="309">
        <f t="shared" si="0"/>
        <v>0</v>
      </c>
      <c r="K27" s="19"/>
    </row>
    <row r="28" spans="1:11" x14ac:dyDescent="0.2">
      <c r="A28" s="20"/>
      <c r="B28" s="157"/>
      <c r="C28" s="128" t="s">
        <v>147</v>
      </c>
      <c r="D28" s="129" t="s">
        <v>147</v>
      </c>
      <c r="E28" s="184"/>
      <c r="F28" s="19"/>
      <c r="G28" s="184"/>
      <c r="H28" s="184"/>
      <c r="I28" s="184"/>
      <c r="J28" s="309">
        <f t="shared" si="0"/>
        <v>0</v>
      </c>
      <c r="K28" s="19"/>
    </row>
    <row r="29" spans="1:11" x14ac:dyDescent="0.2">
      <c r="A29" s="20"/>
      <c r="B29" s="157"/>
      <c r="C29" s="128" t="s">
        <v>147</v>
      </c>
      <c r="D29" s="129" t="s">
        <v>147</v>
      </c>
      <c r="E29" s="184"/>
      <c r="F29" s="19"/>
      <c r="G29" s="184"/>
      <c r="H29" s="184"/>
      <c r="I29" s="184"/>
      <c r="J29" s="309">
        <f t="shared" si="0"/>
        <v>0</v>
      </c>
      <c r="K29" s="19"/>
    </row>
    <row r="30" spans="1:11" x14ac:dyDescent="0.2">
      <c r="A30" s="20"/>
      <c r="B30" s="157"/>
      <c r="C30" s="128" t="s">
        <v>147</v>
      </c>
      <c r="D30" s="129" t="s">
        <v>147</v>
      </c>
      <c r="E30" s="184"/>
      <c r="F30" s="19"/>
      <c r="G30" s="184"/>
      <c r="H30" s="184"/>
      <c r="I30" s="184"/>
      <c r="J30" s="309">
        <f t="shared" si="0"/>
        <v>0</v>
      </c>
      <c r="K30" s="19"/>
    </row>
    <row r="31" spans="1:11" x14ac:dyDescent="0.2">
      <c r="A31" s="20"/>
      <c r="B31" s="157"/>
      <c r="C31" s="128" t="s">
        <v>147</v>
      </c>
      <c r="D31" s="129" t="s">
        <v>147</v>
      </c>
      <c r="E31" s="184"/>
      <c r="F31" s="19"/>
      <c r="G31" s="184"/>
      <c r="H31" s="184"/>
      <c r="I31" s="184"/>
      <c r="J31" s="309">
        <f t="shared" si="0"/>
        <v>0</v>
      </c>
      <c r="K31" s="19"/>
    </row>
    <row r="32" spans="1:11" x14ac:dyDescent="0.2">
      <c r="A32" s="20"/>
      <c r="B32" s="157"/>
      <c r="C32" s="128" t="s">
        <v>147</v>
      </c>
      <c r="D32" s="129" t="s">
        <v>147</v>
      </c>
      <c r="E32" s="184"/>
      <c r="F32" s="19"/>
      <c r="G32" s="184"/>
      <c r="H32" s="184"/>
      <c r="I32" s="184"/>
      <c r="J32" s="309">
        <f t="shared" si="0"/>
        <v>0</v>
      </c>
      <c r="K32" s="19"/>
    </row>
    <row r="33" spans="1:11" x14ac:dyDescent="0.2">
      <c r="A33" s="20"/>
      <c r="B33" s="157"/>
      <c r="C33" s="128" t="s">
        <v>147</v>
      </c>
      <c r="D33" s="129" t="s">
        <v>147</v>
      </c>
      <c r="E33" s="184"/>
      <c r="F33" s="19"/>
      <c r="G33" s="184"/>
      <c r="H33" s="184"/>
      <c r="I33" s="184"/>
      <c r="J33" s="309">
        <f t="shared" si="0"/>
        <v>0</v>
      </c>
      <c r="K33" s="19"/>
    </row>
    <row r="34" spans="1:11" x14ac:dyDescent="0.2">
      <c r="A34" s="20"/>
      <c r="B34" s="157"/>
      <c r="C34" s="128" t="s">
        <v>147</v>
      </c>
      <c r="D34" s="129" t="s">
        <v>147</v>
      </c>
      <c r="E34" s="184"/>
      <c r="F34" s="19"/>
      <c r="G34" s="184"/>
      <c r="H34" s="184"/>
      <c r="I34" s="184"/>
      <c r="J34" s="309">
        <f t="shared" si="0"/>
        <v>0</v>
      </c>
      <c r="K34" s="19"/>
    </row>
    <row r="35" spans="1:11" x14ac:dyDescent="0.2">
      <c r="A35" s="20"/>
      <c r="B35" s="157"/>
      <c r="C35" s="128" t="s">
        <v>147</v>
      </c>
      <c r="D35" s="129" t="s">
        <v>147</v>
      </c>
      <c r="E35" s="184"/>
      <c r="F35" s="19"/>
      <c r="G35" s="184"/>
      <c r="H35" s="184"/>
      <c r="I35" s="184"/>
      <c r="J35" s="309">
        <f t="shared" si="0"/>
        <v>0</v>
      </c>
      <c r="K35" s="19"/>
    </row>
    <row r="36" spans="1:11" x14ac:dyDescent="0.2">
      <c r="A36" s="20"/>
      <c r="B36" s="157"/>
      <c r="C36" s="128" t="s">
        <v>147</v>
      </c>
      <c r="D36" s="129" t="s">
        <v>147</v>
      </c>
      <c r="E36" s="184"/>
      <c r="F36" s="19"/>
      <c r="G36" s="184"/>
      <c r="H36" s="184"/>
      <c r="I36" s="184"/>
      <c r="J36" s="309">
        <f t="shared" si="0"/>
        <v>0</v>
      </c>
      <c r="K36" s="19"/>
    </row>
    <row r="37" spans="1:11" x14ac:dyDescent="0.2">
      <c r="A37" s="20"/>
      <c r="B37" s="157"/>
      <c r="C37" s="128" t="s">
        <v>147</v>
      </c>
      <c r="D37" s="129" t="s">
        <v>147</v>
      </c>
      <c r="E37" s="184"/>
      <c r="F37" s="19"/>
      <c r="G37" s="184"/>
      <c r="H37" s="184"/>
      <c r="I37" s="184"/>
      <c r="J37" s="309">
        <f t="shared" si="0"/>
        <v>0</v>
      </c>
      <c r="K37" s="19"/>
    </row>
    <row r="38" spans="1:11" x14ac:dyDescent="0.2">
      <c r="A38" s="20"/>
      <c r="B38" s="157"/>
      <c r="C38" s="128" t="s">
        <v>147</v>
      </c>
      <c r="D38" s="129" t="s">
        <v>147</v>
      </c>
      <c r="E38" s="184"/>
      <c r="F38" s="19"/>
      <c r="G38" s="184"/>
      <c r="H38" s="184"/>
      <c r="I38" s="184"/>
      <c r="J38" s="309">
        <f t="shared" si="0"/>
        <v>0</v>
      </c>
      <c r="K38" s="19"/>
    </row>
    <row r="39" spans="1:11" x14ac:dyDescent="0.2">
      <c r="A39" s="20"/>
      <c r="B39" s="157"/>
      <c r="C39" s="128" t="s">
        <v>147</v>
      </c>
      <c r="D39" s="129" t="s">
        <v>147</v>
      </c>
      <c r="E39" s="184"/>
      <c r="F39" s="19"/>
      <c r="G39" s="184"/>
      <c r="H39" s="184"/>
      <c r="I39" s="184"/>
      <c r="J39" s="309">
        <f t="shared" si="0"/>
        <v>0</v>
      </c>
      <c r="K39" s="19"/>
    </row>
    <row r="40" spans="1:11" x14ac:dyDescent="0.2">
      <c r="A40" s="20"/>
      <c r="B40" s="157"/>
      <c r="C40" s="128" t="s">
        <v>147</v>
      </c>
      <c r="D40" s="129" t="s">
        <v>147</v>
      </c>
      <c r="E40" s="184"/>
      <c r="F40" s="19"/>
      <c r="G40" s="184"/>
      <c r="H40" s="184"/>
      <c r="I40" s="184"/>
      <c r="J40" s="309">
        <f t="shared" si="0"/>
        <v>0</v>
      </c>
      <c r="K40" s="19"/>
    </row>
    <row r="41" spans="1:11" x14ac:dyDescent="0.2">
      <c r="A41" s="20"/>
      <c r="B41" s="157"/>
      <c r="C41" s="128" t="s">
        <v>147</v>
      </c>
      <c r="D41" s="129" t="s">
        <v>147</v>
      </c>
      <c r="E41" s="184"/>
      <c r="F41" s="19"/>
      <c r="G41" s="184"/>
      <c r="H41" s="184"/>
      <c r="I41" s="184"/>
      <c r="J41" s="309">
        <f t="shared" si="0"/>
        <v>0</v>
      </c>
      <c r="K41" s="19"/>
    </row>
    <row r="42" spans="1:11" x14ac:dyDescent="0.2">
      <c r="A42" s="20"/>
      <c r="B42" s="157"/>
      <c r="C42" s="128" t="s">
        <v>147</v>
      </c>
      <c r="D42" s="129" t="s">
        <v>147</v>
      </c>
      <c r="E42" s="184"/>
      <c r="F42" s="19"/>
      <c r="G42" s="184"/>
      <c r="H42" s="184"/>
      <c r="I42" s="184"/>
      <c r="J42" s="309">
        <f t="shared" si="0"/>
        <v>0</v>
      </c>
      <c r="K42" s="19"/>
    </row>
    <row r="43" spans="1:11" x14ac:dyDescent="0.2">
      <c r="A43" s="20"/>
      <c r="B43" s="157"/>
      <c r="C43" s="128" t="s">
        <v>147</v>
      </c>
      <c r="D43" s="129" t="s">
        <v>147</v>
      </c>
      <c r="E43" s="184"/>
      <c r="F43" s="19"/>
      <c r="G43" s="184"/>
      <c r="H43" s="184"/>
      <c r="I43" s="184"/>
      <c r="J43" s="309">
        <f t="shared" si="0"/>
        <v>0</v>
      </c>
      <c r="K43" s="19"/>
    </row>
    <row r="44" spans="1:11" x14ac:dyDescent="0.2">
      <c r="A44" s="20"/>
      <c r="B44" s="157"/>
      <c r="C44" s="128" t="s">
        <v>147</v>
      </c>
      <c r="D44" s="129" t="s">
        <v>147</v>
      </c>
      <c r="E44" s="184"/>
      <c r="F44" s="19"/>
      <c r="G44" s="184"/>
      <c r="H44" s="184"/>
      <c r="I44" s="184"/>
      <c r="J44" s="309">
        <f t="shared" si="0"/>
        <v>0</v>
      </c>
      <c r="K44" s="19"/>
    </row>
    <row r="45" spans="1:11" x14ac:dyDescent="0.2">
      <c r="A45" s="20"/>
      <c r="B45" s="157"/>
      <c r="C45" s="128" t="s">
        <v>147</v>
      </c>
      <c r="D45" s="129" t="s">
        <v>147</v>
      </c>
      <c r="E45" s="184"/>
      <c r="F45" s="19"/>
      <c r="G45" s="184"/>
      <c r="H45" s="184"/>
      <c r="I45" s="184"/>
      <c r="J45" s="309">
        <f t="shared" si="0"/>
        <v>0</v>
      </c>
      <c r="K45" s="19"/>
    </row>
    <row r="46" spans="1:11" x14ac:dyDescent="0.2">
      <c r="A46" s="20"/>
      <c r="B46" s="157"/>
      <c r="C46" s="128" t="s">
        <v>147</v>
      </c>
      <c r="D46" s="129" t="s">
        <v>147</v>
      </c>
      <c r="E46" s="184"/>
      <c r="F46" s="19"/>
      <c r="G46" s="184"/>
      <c r="H46" s="184"/>
      <c r="I46" s="184"/>
      <c r="J46" s="309">
        <f t="shared" si="0"/>
        <v>0</v>
      </c>
      <c r="K46" s="19"/>
    </row>
    <row r="47" spans="1:11" x14ac:dyDescent="0.2">
      <c r="A47" s="20"/>
      <c r="B47" s="157"/>
      <c r="C47" s="128" t="s">
        <v>147</v>
      </c>
      <c r="D47" s="129" t="s">
        <v>147</v>
      </c>
      <c r="E47" s="184"/>
      <c r="F47" s="19"/>
      <c r="G47" s="184"/>
      <c r="H47" s="184"/>
      <c r="I47" s="184"/>
      <c r="J47" s="309">
        <f t="shared" si="0"/>
        <v>0</v>
      </c>
      <c r="K47" s="19"/>
    </row>
    <row r="48" spans="1:11" x14ac:dyDescent="0.2">
      <c r="A48" s="20"/>
      <c r="B48" s="157"/>
      <c r="C48" s="128" t="s">
        <v>147</v>
      </c>
      <c r="D48" s="129" t="s">
        <v>147</v>
      </c>
      <c r="E48" s="184"/>
      <c r="F48" s="19"/>
      <c r="G48" s="184"/>
      <c r="H48" s="184"/>
      <c r="I48" s="184"/>
      <c r="J48" s="309">
        <f t="shared" si="0"/>
        <v>0</v>
      </c>
      <c r="K48" s="19"/>
    </row>
    <row r="49" spans="1:11" x14ac:dyDescent="0.2">
      <c r="A49" s="20"/>
      <c r="B49" s="157"/>
      <c r="C49" s="128" t="s">
        <v>147</v>
      </c>
      <c r="D49" s="129" t="s">
        <v>147</v>
      </c>
      <c r="E49" s="184"/>
      <c r="F49" s="19"/>
      <c r="G49" s="184"/>
      <c r="H49" s="184"/>
      <c r="I49" s="184"/>
      <c r="J49" s="309">
        <f t="shared" si="0"/>
        <v>0</v>
      </c>
      <c r="K49" s="19"/>
    </row>
    <row r="50" spans="1:11" x14ac:dyDescent="0.2">
      <c r="A50" s="20"/>
      <c r="B50" s="157"/>
      <c r="C50" s="128" t="s">
        <v>147</v>
      </c>
      <c r="D50" s="129" t="s">
        <v>147</v>
      </c>
      <c r="E50" s="184"/>
      <c r="F50" s="19"/>
      <c r="G50" s="184"/>
      <c r="H50" s="184"/>
      <c r="I50" s="184"/>
      <c r="J50" s="309">
        <f t="shared" si="0"/>
        <v>0</v>
      </c>
      <c r="K50" s="19"/>
    </row>
    <row r="51" spans="1:11" x14ac:dyDescent="0.2">
      <c r="A51" s="20"/>
      <c r="B51" s="157"/>
      <c r="C51" s="128" t="s">
        <v>147</v>
      </c>
      <c r="D51" s="129" t="s">
        <v>147</v>
      </c>
      <c r="E51" s="184"/>
      <c r="F51" s="19"/>
      <c r="G51" s="184"/>
      <c r="H51" s="184"/>
      <c r="I51" s="184"/>
      <c r="J51" s="309">
        <f t="shared" si="0"/>
        <v>0</v>
      </c>
      <c r="K51" s="19"/>
    </row>
    <row r="52" spans="1:11" x14ac:dyDescent="0.2">
      <c r="A52" s="20"/>
      <c r="B52" s="157"/>
      <c r="C52" s="128" t="s">
        <v>147</v>
      </c>
      <c r="D52" s="129" t="s">
        <v>147</v>
      </c>
      <c r="E52" s="184"/>
      <c r="F52" s="19"/>
      <c r="G52" s="184"/>
      <c r="H52" s="184"/>
      <c r="I52" s="184"/>
      <c r="J52" s="309">
        <f t="shared" si="0"/>
        <v>0</v>
      </c>
      <c r="K52" s="19"/>
    </row>
    <row r="53" spans="1:11" x14ac:dyDescent="0.2">
      <c r="A53" s="20"/>
      <c r="B53" s="157"/>
      <c r="C53" s="128" t="s">
        <v>147</v>
      </c>
      <c r="D53" s="129" t="s">
        <v>147</v>
      </c>
      <c r="E53" s="184"/>
      <c r="F53" s="19"/>
      <c r="G53" s="184"/>
      <c r="H53" s="184"/>
      <c r="I53" s="184"/>
      <c r="J53" s="309">
        <f t="shared" si="0"/>
        <v>0</v>
      </c>
      <c r="K53" s="19"/>
    </row>
    <row r="54" spans="1:11" x14ac:dyDescent="0.2">
      <c r="A54" s="20"/>
      <c r="B54" s="157"/>
      <c r="C54" s="128" t="s">
        <v>147</v>
      </c>
      <c r="D54" s="129" t="s">
        <v>147</v>
      </c>
      <c r="E54" s="184"/>
      <c r="F54" s="19"/>
      <c r="G54" s="184"/>
      <c r="H54" s="184"/>
      <c r="I54" s="184"/>
      <c r="J54" s="309">
        <f t="shared" si="0"/>
        <v>0</v>
      </c>
      <c r="K54" s="19"/>
    </row>
    <row r="55" spans="1:11" x14ac:dyDescent="0.2">
      <c r="A55" s="20"/>
      <c r="B55" s="157"/>
      <c r="C55" s="128" t="s">
        <v>147</v>
      </c>
      <c r="D55" s="129" t="s">
        <v>147</v>
      </c>
      <c r="E55" s="184"/>
      <c r="F55" s="19"/>
      <c r="G55" s="184"/>
      <c r="H55" s="184"/>
      <c r="I55" s="184"/>
      <c r="J55" s="309">
        <f t="shared" si="0"/>
        <v>0</v>
      </c>
      <c r="K55" s="19"/>
    </row>
    <row r="56" spans="1:11" x14ac:dyDescent="0.2">
      <c r="A56" s="20"/>
      <c r="B56" s="157"/>
      <c r="C56" s="128" t="s">
        <v>147</v>
      </c>
      <c r="D56" s="129" t="s">
        <v>147</v>
      </c>
      <c r="E56" s="184"/>
      <c r="F56" s="19"/>
      <c r="G56" s="184"/>
      <c r="H56" s="184"/>
      <c r="I56" s="184"/>
      <c r="J56" s="309">
        <f t="shared" si="0"/>
        <v>0</v>
      </c>
      <c r="K56" s="19"/>
    </row>
    <row r="57" spans="1:11" x14ac:dyDescent="0.2">
      <c r="A57" s="20"/>
      <c r="B57" s="157"/>
      <c r="C57" s="128" t="s">
        <v>147</v>
      </c>
      <c r="D57" s="129" t="s">
        <v>147</v>
      </c>
      <c r="E57" s="184"/>
      <c r="F57" s="19"/>
      <c r="G57" s="184"/>
      <c r="H57" s="184"/>
      <c r="I57" s="184"/>
      <c r="J57" s="309">
        <f t="shared" si="0"/>
        <v>0</v>
      </c>
      <c r="K57" s="19"/>
    </row>
    <row r="58" spans="1:11" x14ac:dyDescent="0.2">
      <c r="A58" s="20"/>
      <c r="B58" s="157"/>
      <c r="C58" s="128" t="s">
        <v>147</v>
      </c>
      <c r="D58" s="129" t="s">
        <v>147</v>
      </c>
      <c r="E58" s="184"/>
      <c r="F58" s="19"/>
      <c r="G58" s="184"/>
      <c r="H58" s="184"/>
      <c r="I58" s="184"/>
      <c r="J58" s="309">
        <f t="shared" si="0"/>
        <v>0</v>
      </c>
      <c r="K58" s="19"/>
    </row>
    <row r="59" spans="1:11" x14ac:dyDescent="0.2">
      <c r="A59" s="20"/>
      <c r="B59" s="157"/>
      <c r="C59" s="128" t="s">
        <v>147</v>
      </c>
      <c r="D59" s="129" t="s">
        <v>147</v>
      </c>
      <c r="E59" s="184"/>
      <c r="F59" s="19"/>
      <c r="G59" s="184"/>
      <c r="H59" s="184"/>
      <c r="I59" s="184"/>
      <c r="J59" s="309">
        <f t="shared" si="0"/>
        <v>0</v>
      </c>
      <c r="K59" s="19"/>
    </row>
    <row r="60" spans="1:11" x14ac:dyDescent="0.2">
      <c r="A60" s="20"/>
      <c r="B60" s="157"/>
      <c r="C60" s="128" t="s">
        <v>147</v>
      </c>
      <c r="D60" s="129" t="s">
        <v>147</v>
      </c>
      <c r="E60" s="184"/>
      <c r="F60" s="19"/>
      <c r="G60" s="184"/>
      <c r="H60" s="184"/>
      <c r="I60" s="184"/>
      <c r="J60" s="309">
        <f t="shared" si="0"/>
        <v>0</v>
      </c>
      <c r="K60" s="19"/>
    </row>
    <row r="61" spans="1:11" x14ac:dyDescent="0.2">
      <c r="A61" s="20"/>
      <c r="B61" s="157"/>
      <c r="C61" s="128" t="s">
        <v>147</v>
      </c>
      <c r="D61" s="129" t="s">
        <v>147</v>
      </c>
      <c r="E61" s="184"/>
      <c r="F61" s="19"/>
      <c r="G61" s="184"/>
      <c r="H61" s="184"/>
      <c r="I61" s="184"/>
      <c r="J61" s="309">
        <f t="shared" si="0"/>
        <v>0</v>
      </c>
      <c r="K61" s="19"/>
    </row>
    <row r="62" spans="1:11" x14ac:dyDescent="0.2">
      <c r="A62" s="20"/>
      <c r="B62" s="157"/>
      <c r="C62" s="128" t="s">
        <v>147</v>
      </c>
      <c r="D62" s="129" t="s">
        <v>147</v>
      </c>
      <c r="E62" s="184"/>
      <c r="F62" s="19"/>
      <c r="G62" s="184"/>
      <c r="H62" s="184"/>
      <c r="I62" s="184"/>
      <c r="J62" s="309">
        <f t="shared" si="0"/>
        <v>0</v>
      </c>
      <c r="K62" s="19"/>
    </row>
    <row r="63" spans="1:11" x14ac:dyDescent="0.2">
      <c r="A63" s="20"/>
      <c r="B63" s="157"/>
      <c r="C63" s="128" t="s">
        <v>147</v>
      </c>
      <c r="D63" s="129" t="s">
        <v>147</v>
      </c>
      <c r="E63" s="184"/>
      <c r="F63" s="19"/>
      <c r="G63" s="184"/>
      <c r="H63" s="184"/>
      <c r="I63" s="184"/>
      <c r="J63" s="309">
        <f t="shared" si="0"/>
        <v>0</v>
      </c>
      <c r="K63" s="19"/>
    </row>
    <row r="64" spans="1:11" x14ac:dyDescent="0.2">
      <c r="A64" s="20"/>
      <c r="B64" s="157"/>
      <c r="C64" s="128" t="s">
        <v>147</v>
      </c>
      <c r="D64" s="129" t="s">
        <v>147</v>
      </c>
      <c r="E64" s="184"/>
      <c r="F64" s="19"/>
      <c r="G64" s="184"/>
      <c r="H64" s="184"/>
      <c r="I64" s="184"/>
      <c r="J64" s="309">
        <f t="shared" si="0"/>
        <v>0</v>
      </c>
      <c r="K64" s="19"/>
    </row>
    <row r="65" spans="1:11" x14ac:dyDescent="0.2">
      <c r="A65" s="20"/>
      <c r="B65" s="157"/>
      <c r="C65" s="128" t="s">
        <v>147</v>
      </c>
      <c r="D65" s="129" t="s">
        <v>147</v>
      </c>
      <c r="E65" s="184"/>
      <c r="F65" s="19"/>
      <c r="G65" s="184"/>
      <c r="H65" s="184"/>
      <c r="I65" s="184"/>
      <c r="J65" s="309">
        <f t="shared" si="0"/>
        <v>0</v>
      </c>
      <c r="K65" s="19"/>
    </row>
    <row r="66" spans="1:11" x14ac:dyDescent="0.2">
      <c r="A66" s="20"/>
      <c r="B66" s="157"/>
      <c r="C66" s="128" t="s">
        <v>147</v>
      </c>
      <c r="D66" s="129" t="s">
        <v>147</v>
      </c>
      <c r="E66" s="184"/>
      <c r="F66" s="19"/>
      <c r="G66" s="184"/>
      <c r="H66" s="184"/>
      <c r="I66" s="184"/>
      <c r="J66" s="309">
        <f t="shared" si="0"/>
        <v>0</v>
      </c>
      <c r="K66" s="19"/>
    </row>
    <row r="67" spans="1:11" x14ac:dyDescent="0.2">
      <c r="A67" s="20"/>
      <c r="B67" s="157"/>
      <c r="C67" s="128" t="s">
        <v>147</v>
      </c>
      <c r="D67" s="129" t="s">
        <v>147</v>
      </c>
      <c r="E67" s="184"/>
      <c r="F67" s="19"/>
      <c r="G67" s="184"/>
      <c r="H67" s="184"/>
      <c r="I67" s="184"/>
      <c r="J67" s="309">
        <f t="shared" si="0"/>
        <v>0</v>
      </c>
      <c r="K67" s="19"/>
    </row>
    <row r="68" spans="1:11" x14ac:dyDescent="0.2">
      <c r="A68" s="20"/>
      <c r="B68" s="157"/>
      <c r="C68" s="128" t="s">
        <v>147</v>
      </c>
      <c r="D68" s="129" t="s">
        <v>147</v>
      </c>
      <c r="E68" s="184"/>
      <c r="F68" s="19"/>
      <c r="G68" s="184"/>
      <c r="H68" s="184"/>
      <c r="I68" s="184"/>
      <c r="J68" s="309">
        <f t="shared" si="0"/>
        <v>0</v>
      </c>
      <c r="K68" s="19"/>
    </row>
    <row r="69" spans="1:11" x14ac:dyDescent="0.2">
      <c r="A69" s="20"/>
      <c r="B69" s="157"/>
      <c r="C69" s="128" t="s">
        <v>147</v>
      </c>
      <c r="D69" s="129" t="s">
        <v>147</v>
      </c>
      <c r="E69" s="184"/>
      <c r="F69" s="19"/>
      <c r="G69" s="184"/>
      <c r="H69" s="184"/>
      <c r="I69" s="184"/>
      <c r="J69" s="309">
        <f t="shared" si="0"/>
        <v>0</v>
      </c>
      <c r="K69" s="19"/>
    </row>
    <row r="70" spans="1:11" x14ac:dyDescent="0.2">
      <c r="A70" s="20"/>
      <c r="B70" s="157"/>
      <c r="C70" s="128" t="s">
        <v>147</v>
      </c>
      <c r="D70" s="129" t="s">
        <v>147</v>
      </c>
      <c r="E70" s="184"/>
      <c r="F70" s="19"/>
      <c r="G70" s="184"/>
      <c r="H70" s="184"/>
      <c r="I70" s="184"/>
      <c r="J70" s="309">
        <f t="shared" si="0"/>
        <v>0</v>
      </c>
      <c r="K70" s="19"/>
    </row>
    <row r="71" spans="1:11" x14ac:dyDescent="0.2">
      <c r="A71" s="20"/>
      <c r="B71" s="157"/>
      <c r="C71" s="128" t="s">
        <v>147</v>
      </c>
      <c r="D71" s="129" t="s">
        <v>147</v>
      </c>
      <c r="E71" s="184"/>
      <c r="F71" s="19"/>
      <c r="G71" s="184"/>
      <c r="H71" s="184"/>
      <c r="I71" s="184"/>
      <c r="J71" s="309">
        <f t="shared" si="0"/>
        <v>0</v>
      </c>
      <c r="K71" s="19"/>
    </row>
    <row r="72" spans="1:11" x14ac:dyDescent="0.2">
      <c r="A72" s="20"/>
      <c r="B72" s="157"/>
      <c r="C72" s="128" t="s">
        <v>147</v>
      </c>
      <c r="D72" s="129" t="s">
        <v>147</v>
      </c>
      <c r="E72" s="184"/>
      <c r="F72" s="19"/>
      <c r="G72" s="184"/>
      <c r="H72" s="184"/>
      <c r="I72" s="184"/>
      <c r="J72" s="309">
        <f t="shared" si="0"/>
        <v>0</v>
      </c>
      <c r="K72" s="19"/>
    </row>
    <row r="73" spans="1:11" x14ac:dyDescent="0.2">
      <c r="A73" s="20"/>
      <c r="B73" s="157"/>
      <c r="C73" s="128" t="s">
        <v>147</v>
      </c>
      <c r="D73" s="129" t="s">
        <v>147</v>
      </c>
      <c r="E73" s="184"/>
      <c r="F73" s="19"/>
      <c r="G73" s="184"/>
      <c r="H73" s="184"/>
      <c r="I73" s="184"/>
      <c r="J73" s="309">
        <f t="shared" si="0"/>
        <v>0</v>
      </c>
      <c r="K73" s="19"/>
    </row>
    <row r="74" spans="1:11" x14ac:dyDescent="0.2">
      <c r="A74" s="20"/>
      <c r="B74" s="157"/>
      <c r="C74" s="128" t="s">
        <v>147</v>
      </c>
      <c r="D74" s="129" t="s">
        <v>147</v>
      </c>
      <c r="E74" s="184"/>
      <c r="F74" s="19"/>
      <c r="G74" s="184"/>
      <c r="H74" s="184"/>
      <c r="I74" s="184"/>
      <c r="J74" s="309">
        <f t="shared" ref="J74:J108" si="1">(E74*F74/100)+G74+H74-I74</f>
        <v>0</v>
      </c>
      <c r="K74" s="19"/>
    </row>
    <row r="75" spans="1:11" x14ac:dyDescent="0.2">
      <c r="A75" s="20"/>
      <c r="B75" s="157"/>
      <c r="C75" s="128" t="s">
        <v>147</v>
      </c>
      <c r="D75" s="129" t="s">
        <v>147</v>
      </c>
      <c r="E75" s="184"/>
      <c r="F75" s="19"/>
      <c r="G75" s="184"/>
      <c r="H75" s="184"/>
      <c r="I75" s="184"/>
      <c r="J75" s="309">
        <f t="shared" si="1"/>
        <v>0</v>
      </c>
      <c r="K75" s="19"/>
    </row>
    <row r="76" spans="1:11" x14ac:dyDescent="0.2">
      <c r="A76" s="20"/>
      <c r="B76" s="157"/>
      <c r="C76" s="128" t="s">
        <v>147</v>
      </c>
      <c r="D76" s="129" t="s">
        <v>147</v>
      </c>
      <c r="E76" s="184"/>
      <c r="F76" s="19"/>
      <c r="G76" s="184"/>
      <c r="H76" s="184"/>
      <c r="I76" s="184"/>
      <c r="J76" s="309">
        <f t="shared" si="1"/>
        <v>0</v>
      </c>
      <c r="K76" s="19"/>
    </row>
    <row r="77" spans="1:11" x14ac:dyDescent="0.2">
      <c r="A77" s="20"/>
      <c r="B77" s="157"/>
      <c r="C77" s="128" t="s">
        <v>147</v>
      </c>
      <c r="D77" s="129" t="s">
        <v>147</v>
      </c>
      <c r="E77" s="184"/>
      <c r="F77" s="19"/>
      <c r="G77" s="184"/>
      <c r="H77" s="184"/>
      <c r="I77" s="184"/>
      <c r="J77" s="309">
        <f t="shared" si="1"/>
        <v>0</v>
      </c>
      <c r="K77" s="19"/>
    </row>
    <row r="78" spans="1:11" x14ac:dyDescent="0.2">
      <c r="A78" s="20"/>
      <c r="B78" s="157"/>
      <c r="C78" s="128" t="s">
        <v>147</v>
      </c>
      <c r="D78" s="129" t="s">
        <v>147</v>
      </c>
      <c r="E78" s="184"/>
      <c r="F78" s="19"/>
      <c r="G78" s="184"/>
      <c r="H78" s="184"/>
      <c r="I78" s="184"/>
      <c r="J78" s="309">
        <f t="shared" si="1"/>
        <v>0</v>
      </c>
      <c r="K78" s="19"/>
    </row>
    <row r="79" spans="1:11" x14ac:dyDescent="0.2">
      <c r="A79" s="20"/>
      <c r="B79" s="157"/>
      <c r="C79" s="128" t="s">
        <v>147</v>
      </c>
      <c r="D79" s="129" t="s">
        <v>147</v>
      </c>
      <c r="E79" s="184"/>
      <c r="F79" s="19"/>
      <c r="G79" s="184"/>
      <c r="H79" s="184"/>
      <c r="I79" s="184"/>
      <c r="J79" s="309">
        <f t="shared" si="1"/>
        <v>0</v>
      </c>
      <c r="K79" s="19"/>
    </row>
    <row r="80" spans="1:11" x14ac:dyDescent="0.2">
      <c r="A80" s="20"/>
      <c r="B80" s="157"/>
      <c r="C80" s="128" t="s">
        <v>147</v>
      </c>
      <c r="D80" s="129" t="s">
        <v>147</v>
      </c>
      <c r="E80" s="184"/>
      <c r="F80" s="19"/>
      <c r="G80" s="184"/>
      <c r="H80" s="184"/>
      <c r="I80" s="184"/>
      <c r="J80" s="309">
        <f t="shared" si="1"/>
        <v>0</v>
      </c>
      <c r="K80" s="19"/>
    </row>
    <row r="81" spans="1:11" x14ac:dyDescent="0.2">
      <c r="A81" s="20"/>
      <c r="B81" s="157"/>
      <c r="C81" s="128" t="s">
        <v>147</v>
      </c>
      <c r="D81" s="129" t="s">
        <v>147</v>
      </c>
      <c r="E81" s="184"/>
      <c r="F81" s="19"/>
      <c r="G81" s="184"/>
      <c r="H81" s="184"/>
      <c r="I81" s="184"/>
      <c r="J81" s="309">
        <f t="shared" si="1"/>
        <v>0</v>
      </c>
      <c r="K81" s="19"/>
    </row>
    <row r="82" spans="1:11" x14ac:dyDescent="0.2">
      <c r="A82" s="20"/>
      <c r="B82" s="157"/>
      <c r="C82" s="128" t="s">
        <v>147</v>
      </c>
      <c r="D82" s="129" t="s">
        <v>147</v>
      </c>
      <c r="E82" s="184"/>
      <c r="F82" s="19"/>
      <c r="G82" s="184"/>
      <c r="H82" s="184"/>
      <c r="I82" s="184"/>
      <c r="J82" s="309">
        <f t="shared" si="1"/>
        <v>0</v>
      </c>
      <c r="K82" s="19"/>
    </row>
    <row r="83" spans="1:11" x14ac:dyDescent="0.2">
      <c r="A83" s="20"/>
      <c r="B83" s="157"/>
      <c r="C83" s="128" t="s">
        <v>147</v>
      </c>
      <c r="D83" s="129" t="s">
        <v>147</v>
      </c>
      <c r="E83" s="184"/>
      <c r="F83" s="19"/>
      <c r="G83" s="184"/>
      <c r="H83" s="184"/>
      <c r="I83" s="184"/>
      <c r="J83" s="309">
        <f t="shared" si="1"/>
        <v>0</v>
      </c>
      <c r="K83" s="19"/>
    </row>
    <row r="84" spans="1:11" x14ac:dyDescent="0.2">
      <c r="A84" s="20"/>
      <c r="B84" s="157"/>
      <c r="C84" s="128" t="s">
        <v>147</v>
      </c>
      <c r="D84" s="129" t="s">
        <v>147</v>
      </c>
      <c r="E84" s="184"/>
      <c r="F84" s="19"/>
      <c r="G84" s="184"/>
      <c r="H84" s="184"/>
      <c r="I84" s="184"/>
      <c r="J84" s="309">
        <f t="shared" si="1"/>
        <v>0</v>
      </c>
      <c r="K84" s="19"/>
    </row>
    <row r="85" spans="1:11" x14ac:dyDescent="0.2">
      <c r="A85" s="20"/>
      <c r="B85" s="157"/>
      <c r="C85" s="128" t="s">
        <v>147</v>
      </c>
      <c r="D85" s="129" t="s">
        <v>147</v>
      </c>
      <c r="E85" s="184"/>
      <c r="F85" s="19"/>
      <c r="G85" s="184"/>
      <c r="H85" s="184"/>
      <c r="I85" s="184"/>
      <c r="J85" s="309">
        <f t="shared" si="1"/>
        <v>0</v>
      </c>
      <c r="K85" s="19"/>
    </row>
    <row r="86" spans="1:11" x14ac:dyDescent="0.2">
      <c r="A86" s="20"/>
      <c r="B86" s="157"/>
      <c r="C86" s="128" t="s">
        <v>147</v>
      </c>
      <c r="D86" s="129" t="s">
        <v>147</v>
      </c>
      <c r="E86" s="184"/>
      <c r="F86" s="19"/>
      <c r="G86" s="184"/>
      <c r="H86" s="184"/>
      <c r="I86" s="184"/>
      <c r="J86" s="309">
        <f t="shared" si="1"/>
        <v>0</v>
      </c>
      <c r="K86" s="19"/>
    </row>
    <row r="87" spans="1:11" x14ac:dyDescent="0.2">
      <c r="A87" s="20"/>
      <c r="B87" s="157"/>
      <c r="C87" s="128" t="s">
        <v>147</v>
      </c>
      <c r="D87" s="129" t="s">
        <v>147</v>
      </c>
      <c r="E87" s="184"/>
      <c r="F87" s="19"/>
      <c r="G87" s="184"/>
      <c r="H87" s="184"/>
      <c r="I87" s="184"/>
      <c r="J87" s="309">
        <f t="shared" si="1"/>
        <v>0</v>
      </c>
      <c r="K87" s="19"/>
    </row>
    <row r="88" spans="1:11" x14ac:dyDescent="0.2">
      <c r="A88" s="20"/>
      <c r="B88" s="157"/>
      <c r="C88" s="128" t="s">
        <v>147</v>
      </c>
      <c r="D88" s="129" t="s">
        <v>147</v>
      </c>
      <c r="E88" s="184"/>
      <c r="F88" s="19"/>
      <c r="G88" s="184"/>
      <c r="H88" s="184"/>
      <c r="I88" s="184"/>
      <c r="J88" s="309">
        <f t="shared" si="1"/>
        <v>0</v>
      </c>
      <c r="K88" s="19"/>
    </row>
    <row r="89" spans="1:11" x14ac:dyDescent="0.2">
      <c r="A89" s="20"/>
      <c r="B89" s="157"/>
      <c r="C89" s="128" t="s">
        <v>147</v>
      </c>
      <c r="D89" s="129" t="s">
        <v>147</v>
      </c>
      <c r="E89" s="184"/>
      <c r="F89" s="19"/>
      <c r="G89" s="184"/>
      <c r="H89" s="184"/>
      <c r="I89" s="184"/>
      <c r="J89" s="309">
        <f t="shared" si="1"/>
        <v>0</v>
      </c>
      <c r="K89" s="19"/>
    </row>
    <row r="90" spans="1:11" x14ac:dyDescent="0.2">
      <c r="A90" s="20"/>
      <c r="B90" s="157"/>
      <c r="C90" s="128" t="s">
        <v>147</v>
      </c>
      <c r="D90" s="129" t="s">
        <v>147</v>
      </c>
      <c r="E90" s="184"/>
      <c r="F90" s="19"/>
      <c r="G90" s="184"/>
      <c r="H90" s="184"/>
      <c r="I90" s="184"/>
      <c r="J90" s="309">
        <f t="shared" si="1"/>
        <v>0</v>
      </c>
      <c r="K90" s="19"/>
    </row>
    <row r="91" spans="1:11" x14ac:dyDescent="0.2">
      <c r="A91" s="20"/>
      <c r="B91" s="157"/>
      <c r="C91" s="128" t="s">
        <v>147</v>
      </c>
      <c r="D91" s="129" t="s">
        <v>147</v>
      </c>
      <c r="E91" s="184"/>
      <c r="F91" s="19"/>
      <c r="G91" s="184"/>
      <c r="H91" s="184"/>
      <c r="I91" s="184"/>
      <c r="J91" s="309">
        <f t="shared" si="1"/>
        <v>0</v>
      </c>
      <c r="K91" s="19"/>
    </row>
    <row r="92" spans="1:11" x14ac:dyDescent="0.2">
      <c r="A92" s="20"/>
      <c r="B92" s="157"/>
      <c r="C92" s="128" t="s">
        <v>147</v>
      </c>
      <c r="D92" s="129" t="s">
        <v>147</v>
      </c>
      <c r="E92" s="184"/>
      <c r="F92" s="19"/>
      <c r="G92" s="184"/>
      <c r="H92" s="184"/>
      <c r="I92" s="184"/>
      <c r="J92" s="309">
        <f t="shared" si="1"/>
        <v>0</v>
      </c>
      <c r="K92" s="19"/>
    </row>
    <row r="93" spans="1:11" x14ac:dyDescent="0.2">
      <c r="A93" s="20"/>
      <c r="B93" s="157"/>
      <c r="C93" s="128" t="s">
        <v>147</v>
      </c>
      <c r="D93" s="129" t="s">
        <v>147</v>
      </c>
      <c r="E93" s="184"/>
      <c r="F93" s="19"/>
      <c r="G93" s="184"/>
      <c r="H93" s="184"/>
      <c r="I93" s="184"/>
      <c r="J93" s="309">
        <f t="shared" si="1"/>
        <v>0</v>
      </c>
      <c r="K93" s="19"/>
    </row>
    <row r="94" spans="1:11" x14ac:dyDescent="0.2">
      <c r="A94" s="20"/>
      <c r="B94" s="157"/>
      <c r="C94" s="128" t="s">
        <v>147</v>
      </c>
      <c r="D94" s="129" t="s">
        <v>147</v>
      </c>
      <c r="E94" s="184"/>
      <c r="F94" s="19"/>
      <c r="G94" s="184"/>
      <c r="H94" s="184"/>
      <c r="I94" s="184"/>
      <c r="J94" s="309">
        <f t="shared" si="1"/>
        <v>0</v>
      </c>
      <c r="K94" s="19"/>
    </row>
    <row r="95" spans="1:11" x14ac:dyDescent="0.2">
      <c r="A95" s="20"/>
      <c r="B95" s="157"/>
      <c r="C95" s="128" t="s">
        <v>147</v>
      </c>
      <c r="D95" s="129" t="s">
        <v>147</v>
      </c>
      <c r="E95" s="184"/>
      <c r="F95" s="19"/>
      <c r="G95" s="184"/>
      <c r="H95" s="184"/>
      <c r="I95" s="184"/>
      <c r="J95" s="309">
        <f t="shared" si="1"/>
        <v>0</v>
      </c>
      <c r="K95" s="19"/>
    </row>
    <row r="96" spans="1:11" x14ac:dyDescent="0.2">
      <c r="A96" s="20"/>
      <c r="B96" s="157"/>
      <c r="C96" s="128" t="s">
        <v>147</v>
      </c>
      <c r="D96" s="129" t="s">
        <v>147</v>
      </c>
      <c r="E96" s="184"/>
      <c r="F96" s="19"/>
      <c r="G96" s="184"/>
      <c r="H96" s="184"/>
      <c r="I96" s="184"/>
      <c r="J96" s="309">
        <f t="shared" si="1"/>
        <v>0</v>
      </c>
      <c r="K96" s="19"/>
    </row>
    <row r="97" spans="1:11" x14ac:dyDescent="0.2">
      <c r="A97" s="20"/>
      <c r="B97" s="157"/>
      <c r="C97" s="128" t="s">
        <v>147</v>
      </c>
      <c r="D97" s="129" t="s">
        <v>147</v>
      </c>
      <c r="E97" s="184"/>
      <c r="F97" s="19"/>
      <c r="G97" s="184"/>
      <c r="H97" s="184"/>
      <c r="I97" s="184"/>
      <c r="J97" s="309">
        <f t="shared" si="1"/>
        <v>0</v>
      </c>
      <c r="K97" s="19"/>
    </row>
    <row r="98" spans="1:11" x14ac:dyDescent="0.2">
      <c r="A98" s="20"/>
      <c r="B98" s="157"/>
      <c r="C98" s="128" t="s">
        <v>147</v>
      </c>
      <c r="D98" s="129" t="s">
        <v>147</v>
      </c>
      <c r="E98" s="184"/>
      <c r="F98" s="19"/>
      <c r="G98" s="184"/>
      <c r="H98" s="184"/>
      <c r="I98" s="184"/>
      <c r="J98" s="309">
        <f t="shared" si="1"/>
        <v>0</v>
      </c>
      <c r="K98" s="19"/>
    </row>
    <row r="99" spans="1:11" x14ac:dyDescent="0.2">
      <c r="A99" s="20"/>
      <c r="B99" s="157"/>
      <c r="C99" s="128" t="s">
        <v>147</v>
      </c>
      <c r="D99" s="129" t="s">
        <v>147</v>
      </c>
      <c r="E99" s="184"/>
      <c r="F99" s="19"/>
      <c r="G99" s="184"/>
      <c r="H99" s="184"/>
      <c r="I99" s="184"/>
      <c r="J99" s="309">
        <f t="shared" si="1"/>
        <v>0</v>
      </c>
      <c r="K99" s="19"/>
    </row>
    <row r="100" spans="1:11" x14ac:dyDescent="0.2">
      <c r="A100" s="20"/>
      <c r="B100" s="157"/>
      <c r="C100" s="128" t="s">
        <v>147</v>
      </c>
      <c r="D100" s="129" t="s">
        <v>147</v>
      </c>
      <c r="E100" s="184"/>
      <c r="F100" s="19"/>
      <c r="G100" s="184"/>
      <c r="H100" s="184"/>
      <c r="I100" s="184"/>
      <c r="J100" s="309">
        <f t="shared" si="1"/>
        <v>0</v>
      </c>
      <c r="K100" s="19"/>
    </row>
    <row r="101" spans="1:11" x14ac:dyDescent="0.2">
      <c r="A101" s="20"/>
      <c r="B101" s="157"/>
      <c r="C101" s="128" t="s">
        <v>147</v>
      </c>
      <c r="D101" s="129" t="s">
        <v>147</v>
      </c>
      <c r="E101" s="184"/>
      <c r="F101" s="19"/>
      <c r="G101" s="184"/>
      <c r="H101" s="184"/>
      <c r="I101" s="184"/>
      <c r="J101" s="309">
        <f t="shared" si="1"/>
        <v>0</v>
      </c>
      <c r="K101" s="19"/>
    </row>
    <row r="102" spans="1:11" x14ac:dyDescent="0.2">
      <c r="A102" s="20"/>
      <c r="B102" s="157"/>
      <c r="C102" s="128" t="s">
        <v>147</v>
      </c>
      <c r="D102" s="129" t="s">
        <v>147</v>
      </c>
      <c r="E102" s="184"/>
      <c r="F102" s="19"/>
      <c r="G102" s="184"/>
      <c r="H102" s="184"/>
      <c r="I102" s="184"/>
      <c r="J102" s="309">
        <f t="shared" si="1"/>
        <v>0</v>
      </c>
      <c r="K102" s="19"/>
    </row>
    <row r="103" spans="1:11" x14ac:dyDescent="0.2">
      <c r="A103" s="20"/>
      <c r="B103" s="157"/>
      <c r="C103" s="128" t="s">
        <v>147</v>
      </c>
      <c r="D103" s="129" t="s">
        <v>147</v>
      </c>
      <c r="E103" s="184"/>
      <c r="F103" s="19"/>
      <c r="G103" s="184"/>
      <c r="H103" s="184"/>
      <c r="I103" s="184"/>
      <c r="J103" s="309">
        <f t="shared" si="1"/>
        <v>0</v>
      </c>
      <c r="K103" s="19"/>
    </row>
    <row r="104" spans="1:11" x14ac:dyDescent="0.2">
      <c r="A104" s="20"/>
      <c r="B104" s="157"/>
      <c r="C104" s="128" t="s">
        <v>147</v>
      </c>
      <c r="D104" s="129" t="s">
        <v>147</v>
      </c>
      <c r="E104" s="184"/>
      <c r="F104" s="19"/>
      <c r="G104" s="184"/>
      <c r="H104" s="184"/>
      <c r="I104" s="184"/>
      <c r="J104" s="309">
        <f t="shared" si="1"/>
        <v>0</v>
      </c>
      <c r="K104" s="19"/>
    </row>
    <row r="105" spans="1:11" x14ac:dyDescent="0.2">
      <c r="A105" s="20"/>
      <c r="B105" s="157"/>
      <c r="C105" s="128" t="s">
        <v>147</v>
      </c>
      <c r="D105" s="129" t="s">
        <v>147</v>
      </c>
      <c r="E105" s="184"/>
      <c r="F105" s="19"/>
      <c r="G105" s="184"/>
      <c r="H105" s="184"/>
      <c r="I105" s="184"/>
      <c r="J105" s="309">
        <f t="shared" si="1"/>
        <v>0</v>
      </c>
      <c r="K105" s="19"/>
    </row>
    <row r="106" spans="1:11" x14ac:dyDescent="0.2">
      <c r="A106" s="20"/>
      <c r="B106" s="157"/>
      <c r="C106" s="128" t="s">
        <v>147</v>
      </c>
      <c r="D106" s="129" t="s">
        <v>147</v>
      </c>
      <c r="E106" s="184"/>
      <c r="F106" s="19"/>
      <c r="G106" s="184"/>
      <c r="H106" s="184"/>
      <c r="I106" s="184"/>
      <c r="J106" s="309">
        <f t="shared" si="1"/>
        <v>0</v>
      </c>
      <c r="K106" s="19"/>
    </row>
    <row r="107" spans="1:11" x14ac:dyDescent="0.2">
      <c r="A107" s="20"/>
      <c r="B107" s="157"/>
      <c r="C107" s="128" t="s">
        <v>147</v>
      </c>
      <c r="D107" s="129" t="s">
        <v>147</v>
      </c>
      <c r="E107" s="184"/>
      <c r="F107" s="19"/>
      <c r="G107" s="184"/>
      <c r="H107" s="184"/>
      <c r="I107" s="184"/>
      <c r="J107" s="309">
        <f t="shared" si="1"/>
        <v>0</v>
      </c>
      <c r="K107" s="19"/>
    </row>
    <row r="108" spans="1:11" x14ac:dyDescent="0.2">
      <c r="A108" s="20"/>
      <c r="B108" s="157"/>
      <c r="C108" s="128" t="s">
        <v>147</v>
      </c>
      <c r="D108" s="129" t="s">
        <v>147</v>
      </c>
      <c r="E108" s="184"/>
      <c r="F108" s="19"/>
      <c r="G108" s="184"/>
      <c r="H108" s="184"/>
      <c r="I108" s="184"/>
      <c r="J108" s="309">
        <f t="shared" si="1"/>
        <v>0</v>
      </c>
      <c r="K108" s="19"/>
    </row>
    <row r="109" spans="1:11" x14ac:dyDescent="0.2">
      <c r="A109" s="20"/>
      <c r="B109" s="20"/>
      <c r="C109" s="20"/>
      <c r="D109" s="416"/>
      <c r="E109" s="20"/>
      <c r="F109" s="20"/>
      <c r="G109" s="20"/>
      <c r="H109" s="20"/>
      <c r="I109" s="20"/>
      <c r="J109" s="20"/>
      <c r="K109" s="20"/>
    </row>
  </sheetData>
  <sheetProtection password="A253" sheet="1" objects="1" scenarios="1"/>
  <dataValidations count="2">
    <dataValidation type="list" allowBlank="1" showInputMessage="1" showErrorMessage="1" sqref="C9:C108">
      <formula1>"bitte wählen,HöS,HöS/HS,HS,HS/MS,MS,MS/NS,NS"</formula1>
    </dataValidation>
    <dataValidation type="list" allowBlank="1" showInputMessage="1" showErrorMessage="1" sqref="D9:D108">
      <formula1>"bitte wählen,Wasser,Deponiegas,Klärgas,Grubengas,Biogas,Biomasse,Geothermie,Wind onshore,Wind offshore,Solar,Sonstiges"</formula1>
    </dataValidation>
  </dataValidations>
  <pageMargins left="0.78740157499999996" right="0.78740157499999996" top="0.984251969" bottom="0.984251969" header="0.4921259845" footer="0.4921259845"/>
  <pageSetup paperSize="9" scale="45" fitToHeight="50" orientation="portrait" r:id="rId1"/>
  <headerFooter alignWithMargins="0">
    <oddFooter>&amp;R&amp;12Seite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Satz_2">
    <tabColor rgb="FFFFFF99"/>
    <pageSetUpPr fitToPage="1"/>
  </sheetPr>
  <dimension ref="A1:D30"/>
  <sheetViews>
    <sheetView showGridLines="0" zoomScale="85" zoomScaleNormal="90" workbookViewId="0"/>
  </sheetViews>
  <sheetFormatPr baseColWidth="10" defaultColWidth="11" defaultRowHeight="14.25" x14ac:dyDescent="0.2"/>
  <cols>
    <col min="1" max="1" width="3.625" style="16" customWidth="1"/>
    <col min="2" max="2" width="76" style="16" customWidth="1"/>
    <col min="3" max="4" width="20.625" style="16" customWidth="1"/>
    <col min="5" max="16384" width="11" style="16"/>
  </cols>
  <sheetData>
    <row r="1" spans="1:4" ht="15" x14ac:dyDescent="0.2">
      <c r="B1" s="130"/>
      <c r="D1" s="76"/>
    </row>
    <row r="2" spans="1:4" ht="35.1" customHeight="1" x14ac:dyDescent="0.2">
      <c r="A2" s="689" t="s">
        <v>515</v>
      </c>
      <c r="B2" s="689"/>
      <c r="C2" s="689"/>
      <c r="D2" s="689"/>
    </row>
    <row r="3" spans="1:4" ht="15.75" customHeight="1" x14ac:dyDescent="0.2">
      <c r="A3" s="62"/>
      <c r="B3" s="62"/>
      <c r="C3" s="62"/>
      <c r="D3" s="62"/>
    </row>
    <row r="4" spans="1:4" ht="30" x14ac:dyDescent="0.2">
      <c r="A4" s="62"/>
      <c r="B4" s="45" t="s">
        <v>181</v>
      </c>
      <c r="C4" s="45" t="s">
        <v>329</v>
      </c>
      <c r="D4" s="45" t="s">
        <v>330</v>
      </c>
    </row>
    <row r="5" spans="1:4" ht="20.100000000000001" customHeight="1" x14ac:dyDescent="0.2">
      <c r="A5" s="62"/>
      <c r="B5" s="671" t="s">
        <v>519</v>
      </c>
      <c r="C5" s="673"/>
      <c r="D5" s="673"/>
    </row>
    <row r="6" spans="1:4" ht="20.100000000000001" customHeight="1" x14ac:dyDescent="0.2">
      <c r="A6" s="62"/>
      <c r="B6" s="671" t="s">
        <v>536</v>
      </c>
      <c r="C6" s="673"/>
      <c r="D6" s="673"/>
    </row>
    <row r="7" spans="1:4" ht="20.100000000000001" customHeight="1" x14ac:dyDescent="0.2">
      <c r="A7" s="62"/>
      <c r="B7" s="671" t="s">
        <v>520</v>
      </c>
      <c r="C7" s="673"/>
      <c r="D7" s="673"/>
    </row>
    <row r="8" spans="1:4" ht="20.100000000000001" customHeight="1" x14ac:dyDescent="0.2">
      <c r="A8" s="62"/>
      <c r="B8" s="671" t="s">
        <v>521</v>
      </c>
      <c r="C8" s="673"/>
      <c r="D8" s="673"/>
    </row>
    <row r="9" spans="1:4" ht="20.100000000000001" customHeight="1" x14ac:dyDescent="0.2">
      <c r="A9" s="62"/>
      <c r="B9" s="671" t="s">
        <v>522</v>
      </c>
      <c r="C9" s="673"/>
      <c r="D9" s="673"/>
    </row>
    <row r="10" spans="1:4" ht="20.100000000000001" customHeight="1" x14ac:dyDescent="0.2">
      <c r="A10" s="62"/>
      <c r="B10" s="671" t="s">
        <v>523</v>
      </c>
      <c r="C10" s="673"/>
      <c r="D10" s="673"/>
    </row>
    <row r="11" spans="1:4" ht="20.100000000000001" customHeight="1" x14ac:dyDescent="0.2">
      <c r="A11" s="62"/>
      <c r="B11" s="671" t="s">
        <v>537</v>
      </c>
      <c r="C11" s="673"/>
      <c r="D11" s="673"/>
    </row>
    <row r="12" spans="1:4" ht="20.100000000000001" customHeight="1" x14ac:dyDescent="0.2">
      <c r="A12" s="62"/>
      <c r="B12" s="671" t="s">
        <v>524</v>
      </c>
      <c r="C12" s="673"/>
      <c r="D12" s="673"/>
    </row>
    <row r="13" spans="1:4" ht="20.100000000000001" customHeight="1" x14ac:dyDescent="0.2">
      <c r="A13" s="62"/>
      <c r="B13" s="671" t="s">
        <v>525</v>
      </c>
      <c r="C13" s="673"/>
      <c r="D13" s="673"/>
    </row>
    <row r="14" spans="1:4" ht="20.100000000000001" customHeight="1" x14ac:dyDescent="0.2">
      <c r="A14" s="62"/>
      <c r="B14" s="671" t="s">
        <v>526</v>
      </c>
      <c r="C14" s="673"/>
      <c r="D14" s="673"/>
    </row>
    <row r="15" spans="1:4" ht="20.100000000000001" customHeight="1" x14ac:dyDescent="0.2">
      <c r="A15" s="62"/>
      <c r="B15" s="671" t="s">
        <v>527</v>
      </c>
      <c r="C15" s="673"/>
      <c r="D15" s="673"/>
    </row>
    <row r="16" spans="1:4" ht="20.100000000000001" customHeight="1" x14ac:dyDescent="0.2">
      <c r="A16" s="62"/>
      <c r="B16" s="671" t="s">
        <v>528</v>
      </c>
      <c r="C16" s="673"/>
      <c r="D16" s="673"/>
    </row>
    <row r="17" spans="1:4" ht="20.100000000000001" customHeight="1" x14ac:dyDescent="0.2">
      <c r="A17" s="62"/>
      <c r="B17" s="671" t="s">
        <v>529</v>
      </c>
      <c r="C17" s="673"/>
      <c r="D17" s="673"/>
    </row>
    <row r="18" spans="1:4" ht="20.100000000000001" customHeight="1" x14ac:dyDescent="0.2">
      <c r="A18" s="62"/>
      <c r="B18" s="671" t="s">
        <v>530</v>
      </c>
      <c r="C18" s="673"/>
      <c r="D18" s="673"/>
    </row>
    <row r="19" spans="1:4" ht="20.100000000000001" customHeight="1" x14ac:dyDescent="0.2">
      <c r="A19" s="62"/>
      <c r="B19" s="671" t="s">
        <v>531</v>
      </c>
      <c r="C19" s="673"/>
      <c r="D19" s="673"/>
    </row>
    <row r="20" spans="1:4" ht="20.100000000000001" customHeight="1" x14ac:dyDescent="0.2">
      <c r="A20" s="62"/>
      <c r="B20" s="671" t="s">
        <v>532</v>
      </c>
      <c r="C20" s="673"/>
      <c r="D20" s="673"/>
    </row>
    <row r="21" spans="1:4" ht="20.100000000000001" customHeight="1" x14ac:dyDescent="0.2">
      <c r="A21" s="62"/>
      <c r="B21" s="674"/>
      <c r="C21" s="673"/>
      <c r="D21" s="673"/>
    </row>
    <row r="22" spans="1:4" ht="20.100000000000001" customHeight="1" x14ac:dyDescent="0.2">
      <c r="A22" s="62"/>
      <c r="B22" s="674"/>
      <c r="C22" s="673"/>
      <c r="D22" s="673"/>
    </row>
    <row r="23" spans="1:4" ht="20.100000000000001" customHeight="1" x14ac:dyDescent="0.2">
      <c r="A23" s="62"/>
      <c r="B23" s="674"/>
      <c r="C23" s="673"/>
      <c r="D23" s="673"/>
    </row>
    <row r="24" spans="1:4" ht="20.100000000000001" customHeight="1" x14ac:dyDescent="0.2">
      <c r="A24" s="62"/>
      <c r="B24" s="674"/>
      <c r="C24" s="673"/>
      <c r="D24" s="673"/>
    </row>
    <row r="25" spans="1:4" ht="20.100000000000001" customHeight="1" x14ac:dyDescent="0.2">
      <c r="A25" s="62"/>
      <c r="B25" s="674"/>
      <c r="C25" s="673"/>
      <c r="D25" s="673"/>
    </row>
    <row r="26" spans="1:4" ht="20.100000000000001" customHeight="1" x14ac:dyDescent="0.2">
      <c r="A26" s="62"/>
      <c r="B26" s="674"/>
      <c r="C26" s="673"/>
      <c r="D26" s="673"/>
    </row>
    <row r="27" spans="1:4" ht="20.100000000000001" customHeight="1" x14ac:dyDescent="0.2">
      <c r="A27" s="62"/>
      <c r="B27" s="674"/>
      <c r="C27" s="673"/>
      <c r="D27" s="673"/>
    </row>
    <row r="28" spans="1:4" ht="20.100000000000001" customHeight="1" x14ac:dyDescent="0.2">
      <c r="A28" s="62"/>
      <c r="B28" s="674"/>
      <c r="C28" s="673"/>
      <c r="D28" s="673"/>
    </row>
    <row r="29" spans="1:4" ht="20.100000000000001" customHeight="1" x14ac:dyDescent="0.2">
      <c r="A29" s="62"/>
      <c r="B29" s="674"/>
      <c r="C29" s="673"/>
      <c r="D29" s="673"/>
    </row>
    <row r="30" spans="1:4" ht="20.100000000000001" customHeight="1" x14ac:dyDescent="0.2">
      <c r="A30" s="62"/>
      <c r="B30" s="657" t="s">
        <v>178</v>
      </c>
      <c r="C30" s="658">
        <f>SUM(C5:C29)</f>
        <v>0</v>
      </c>
      <c r="D30" s="658">
        <f>SUM(D5:D29)</f>
        <v>0</v>
      </c>
    </row>
  </sheetData>
  <sheetProtection password="A253" sheet="1" objects="1" scenarios="1"/>
  <mergeCells count="1">
    <mergeCell ref="A2:D2"/>
  </mergeCells>
  <phoneticPr fontId="0" type="noConversion"/>
  <pageMargins left="0.78740157499999996" right="0.78740157499999996" top="0.984251969" bottom="0.984251969" header="0.4921259845" footer="0.4921259845"/>
  <pageSetup paperSize="9" scale="61" fitToHeight="2" orientation="portrait" r:id="rId1"/>
  <headerFooter alignWithMargins="0">
    <oddFooter>&amp;R&amp;12Seite &amp;P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Satz_5">
    <tabColor indexed="43"/>
    <pageSetUpPr fitToPage="1"/>
  </sheetPr>
  <dimension ref="A1:K19"/>
  <sheetViews>
    <sheetView showGridLines="0" zoomScale="85" zoomScaleNormal="90" workbookViewId="0"/>
  </sheetViews>
  <sheetFormatPr baseColWidth="10" defaultColWidth="11" defaultRowHeight="14.25" x14ac:dyDescent="0.2"/>
  <cols>
    <col min="1" max="1" width="3.625" style="82" customWidth="1"/>
    <col min="2" max="2" width="2.375" style="82" customWidth="1"/>
    <col min="3" max="3" width="20.625" style="82" customWidth="1"/>
    <col min="4" max="4" width="2.375" style="82" customWidth="1"/>
    <col min="5" max="5" width="20.625" style="82" customWidth="1"/>
    <col min="6" max="6" width="2.375" style="82" customWidth="1"/>
    <col min="7" max="7" width="20.625" style="82" customWidth="1"/>
    <col min="8" max="8" width="2.375" style="82" customWidth="1"/>
    <col min="9" max="9" width="20.625" style="82" customWidth="1"/>
    <col min="10" max="10" width="2.375" style="82" customWidth="1"/>
    <col min="11" max="16384" width="11" style="82"/>
  </cols>
  <sheetData>
    <row r="1" spans="1:11" ht="15" x14ac:dyDescent="0.2">
      <c r="B1" s="130"/>
      <c r="C1" s="106"/>
      <c r="F1" s="76"/>
    </row>
    <row r="2" spans="1:11" ht="15.75" x14ac:dyDescent="0.25">
      <c r="A2" s="83" t="s">
        <v>15</v>
      </c>
      <c r="B2" s="83"/>
      <c r="C2" s="83"/>
      <c r="D2" s="83"/>
      <c r="E2" s="83"/>
      <c r="F2" s="84"/>
    </row>
    <row r="3" spans="1:11" x14ac:dyDescent="0.2">
      <c r="A3" s="85"/>
      <c r="B3" s="85"/>
      <c r="C3" s="85"/>
      <c r="D3" s="85"/>
      <c r="E3" s="85"/>
      <c r="F3" s="85"/>
      <c r="G3" s="85"/>
      <c r="H3" s="85"/>
      <c r="I3" s="85"/>
      <c r="J3" s="85"/>
      <c r="K3" s="85"/>
    </row>
    <row r="4" spans="1:11" x14ac:dyDescent="0.2">
      <c r="A4" s="85"/>
      <c r="B4" s="86"/>
      <c r="C4" s="87"/>
      <c r="D4" s="87"/>
      <c r="E4" s="96"/>
      <c r="F4" s="88"/>
      <c r="G4" s="85"/>
      <c r="H4" s="85"/>
      <c r="I4" s="85"/>
      <c r="J4" s="85"/>
      <c r="K4" s="85"/>
    </row>
    <row r="5" spans="1:11" ht="45" x14ac:dyDescent="0.2">
      <c r="A5" s="85"/>
      <c r="B5" s="89"/>
      <c r="C5" s="97"/>
      <c r="D5" s="95"/>
      <c r="E5" s="98" t="s">
        <v>342</v>
      </c>
      <c r="F5" s="99"/>
      <c r="G5" s="95"/>
      <c r="H5" s="95"/>
      <c r="I5" s="95"/>
      <c r="J5" s="85"/>
      <c r="K5" s="85"/>
    </row>
    <row r="6" spans="1:11" ht="24.95" customHeight="1" x14ac:dyDescent="0.2">
      <c r="A6" s="85"/>
      <c r="B6" s="89"/>
      <c r="C6" s="100" t="s">
        <v>10</v>
      </c>
      <c r="D6" s="95"/>
      <c r="E6" s="108">
        <v>47.11</v>
      </c>
      <c r="F6" s="99"/>
      <c r="G6" s="95"/>
      <c r="H6" s="95"/>
      <c r="I6" s="95"/>
      <c r="J6" s="85"/>
      <c r="K6" s="85"/>
    </row>
    <row r="7" spans="1:11" ht="24.95" customHeight="1" x14ac:dyDescent="0.2">
      <c r="A7" s="85"/>
      <c r="B7" s="89"/>
      <c r="C7" s="100" t="s">
        <v>11</v>
      </c>
      <c r="D7" s="95"/>
      <c r="E7" s="108">
        <v>38.56</v>
      </c>
      <c r="F7" s="99"/>
      <c r="G7" s="95"/>
      <c r="H7" s="95"/>
      <c r="I7" s="95"/>
      <c r="J7" s="85"/>
      <c r="K7" s="85"/>
    </row>
    <row r="8" spans="1:11" ht="24.95" customHeight="1" x14ac:dyDescent="0.2">
      <c r="A8" s="85"/>
      <c r="B8" s="89"/>
      <c r="C8" s="100" t="s">
        <v>12</v>
      </c>
      <c r="D8" s="95"/>
      <c r="E8" s="108">
        <v>35.14</v>
      </c>
      <c r="F8" s="99"/>
      <c r="G8" s="95"/>
      <c r="H8" s="95"/>
      <c r="I8" s="95"/>
      <c r="J8" s="85"/>
      <c r="K8" s="85"/>
    </row>
    <row r="9" spans="1:11" ht="24.95" customHeight="1" x14ac:dyDescent="0.2">
      <c r="A9" s="85"/>
      <c r="B9" s="89"/>
      <c r="C9" s="100" t="s">
        <v>13</v>
      </c>
      <c r="D9" s="95"/>
      <c r="E9" s="670">
        <v>28.15</v>
      </c>
      <c r="F9" s="99"/>
      <c r="G9" s="95"/>
      <c r="H9" s="95"/>
      <c r="I9" s="95"/>
      <c r="J9" s="85"/>
      <c r="K9" s="85"/>
    </row>
    <row r="10" spans="1:11" ht="24.95" customHeight="1" x14ac:dyDescent="0.2">
      <c r="A10" s="85"/>
      <c r="B10" s="89"/>
      <c r="C10" s="100" t="s">
        <v>14</v>
      </c>
      <c r="D10" s="95"/>
      <c r="E10" s="276">
        <v>30.33</v>
      </c>
      <c r="F10" s="99"/>
      <c r="G10" s="95"/>
      <c r="H10" s="95"/>
      <c r="I10" s="95"/>
      <c r="J10" s="85"/>
      <c r="K10" s="85"/>
    </row>
    <row r="11" spans="1:11" x14ac:dyDescent="0.2">
      <c r="A11" s="85"/>
      <c r="B11" s="92"/>
      <c r="C11" s="101"/>
      <c r="D11" s="93"/>
      <c r="E11" s="102"/>
      <c r="F11" s="91"/>
      <c r="G11" s="95"/>
      <c r="H11" s="95"/>
      <c r="I11" s="95"/>
      <c r="J11" s="85"/>
      <c r="K11" s="85"/>
    </row>
    <row r="12" spans="1:11" x14ac:dyDescent="0.2">
      <c r="A12" s="85"/>
      <c r="B12" s="85"/>
      <c r="C12" s="95"/>
      <c r="D12" s="95"/>
      <c r="E12" s="95"/>
      <c r="F12" s="95"/>
      <c r="G12" s="95"/>
      <c r="H12" s="95"/>
      <c r="I12" s="95"/>
      <c r="J12" s="85"/>
      <c r="K12" s="85"/>
    </row>
    <row r="13" spans="1:11" x14ac:dyDescent="0.2">
      <c r="A13" s="85"/>
      <c r="B13" s="86"/>
      <c r="C13" s="103"/>
      <c r="D13" s="103"/>
      <c r="E13" s="103"/>
      <c r="F13" s="103"/>
      <c r="G13" s="103"/>
      <c r="H13" s="103"/>
      <c r="I13" s="103"/>
      <c r="J13" s="88"/>
      <c r="K13" s="85"/>
    </row>
    <row r="14" spans="1:11" ht="75" x14ac:dyDescent="0.2">
      <c r="A14" s="85"/>
      <c r="B14" s="89"/>
      <c r="C14" s="98" t="str">
        <f>"Referenzpreis für die Anpassung der Volatilen Kostenanteile "&amp;'A. Allgemeine Informationen'!C14</f>
        <v>Referenzpreis für die Anpassung der Volatilen Kostenanteile 2018</v>
      </c>
      <c r="D14" s="104"/>
      <c r="E14" s="98" t="s">
        <v>16</v>
      </c>
      <c r="F14" s="105"/>
      <c r="G14" s="98" t="s">
        <v>88</v>
      </c>
      <c r="H14" s="105"/>
      <c r="I14" s="98" t="s">
        <v>90</v>
      </c>
      <c r="J14" s="90"/>
      <c r="K14" s="85"/>
    </row>
    <row r="15" spans="1:11" ht="16.5" x14ac:dyDescent="0.2">
      <c r="A15" s="85"/>
      <c r="B15" s="89"/>
      <c r="C15" s="104" t="s">
        <v>106</v>
      </c>
      <c r="D15" s="104" t="s">
        <v>109</v>
      </c>
      <c r="E15" s="104" t="s">
        <v>105</v>
      </c>
      <c r="F15" s="104" t="s">
        <v>108</v>
      </c>
      <c r="G15" s="104" t="s">
        <v>89</v>
      </c>
      <c r="H15" s="104" t="s">
        <v>110</v>
      </c>
      <c r="I15" s="104" t="s">
        <v>107</v>
      </c>
      <c r="J15" s="90"/>
      <c r="K15" s="85"/>
    </row>
    <row r="16" spans="1:11" ht="15" x14ac:dyDescent="0.2">
      <c r="A16" s="85"/>
      <c r="B16" s="89"/>
      <c r="C16" s="97" t="s">
        <v>343</v>
      </c>
      <c r="D16" s="104"/>
      <c r="E16" s="97" t="s">
        <v>111</v>
      </c>
      <c r="F16" s="104"/>
      <c r="G16" s="97" t="s">
        <v>331</v>
      </c>
      <c r="H16" s="104"/>
      <c r="I16" s="97" t="s">
        <v>331</v>
      </c>
      <c r="J16" s="90"/>
      <c r="K16" s="85"/>
    </row>
    <row r="17" spans="1:11" ht="24.95" customHeight="1" x14ac:dyDescent="0.2">
      <c r="A17" s="85"/>
      <c r="B17" s="89"/>
      <c r="C17" s="275">
        <f>IF('A. Allgemeine Informationen'!C14=2014,E6,
IF('A. Allgemeine Informationen'!C14=2015,E7,
IF('A. Allgemeine Informationen'!C14=2016,E8,
IF('A. Allgemeine Informationen'!C14=2017,E9,
IF('A. Allgemeine Informationen'!C14=2018,E10,
0)))))</f>
        <v>30.33</v>
      </c>
      <c r="D17" s="105"/>
      <c r="E17" s="434"/>
      <c r="F17" s="95"/>
      <c r="G17" s="435"/>
      <c r="H17" s="95"/>
      <c r="I17" s="436">
        <f>(C17*E17/1000)-G17</f>
        <v>0</v>
      </c>
      <c r="J17" s="90"/>
      <c r="K17" s="85"/>
    </row>
    <row r="18" spans="1:11" x14ac:dyDescent="0.2">
      <c r="A18" s="85"/>
      <c r="B18" s="92"/>
      <c r="C18" s="93"/>
      <c r="D18" s="93"/>
      <c r="E18" s="93"/>
      <c r="F18" s="93"/>
      <c r="G18" s="93"/>
      <c r="H18" s="93"/>
      <c r="I18" s="93"/>
      <c r="J18" s="94"/>
      <c r="K18" s="85"/>
    </row>
    <row r="19" spans="1:11" x14ac:dyDescent="0.2">
      <c r="A19" s="85"/>
      <c r="B19" s="85"/>
      <c r="C19" s="85"/>
      <c r="D19" s="85"/>
      <c r="E19" s="85"/>
      <c r="F19" s="85"/>
      <c r="G19" s="85"/>
      <c r="H19" s="85"/>
      <c r="I19" s="85"/>
      <c r="J19" s="85"/>
      <c r="K19" s="85"/>
    </row>
  </sheetData>
  <sheetProtection password="A253" sheet="1" objects="1" scenarios="1"/>
  <phoneticPr fontId="0" type="noConversion"/>
  <pageMargins left="0.78740157499999996" right="0.78740157499999996" top="0.984251969" bottom="0.984251969" header="0.4921259845" footer="0.4921259845"/>
  <pageSetup paperSize="9" scale="67" fitToHeight="2" orientation="portrait" r:id="rId1"/>
  <headerFooter alignWithMargins="0">
    <oddFooter>&amp;R&amp;12Seite &amp;P von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
    <tabColor indexed="43"/>
  </sheetPr>
  <dimension ref="A1:V94"/>
  <sheetViews>
    <sheetView showGridLines="0" topLeftCell="A57" zoomScale="85" zoomScaleNormal="85" zoomScaleSheetLayoutView="85" workbookViewId="0">
      <pane xSplit="3" topLeftCell="L1" activePane="topRight" state="frozen"/>
      <selection pane="topRight" activeCell="U81" sqref="U81"/>
    </sheetView>
  </sheetViews>
  <sheetFormatPr baseColWidth="10" defaultColWidth="10" defaultRowHeight="12.75" x14ac:dyDescent="0.2"/>
  <cols>
    <col min="1" max="1" width="2.875" style="53" customWidth="1"/>
    <col min="2" max="2" width="15.625" style="53" customWidth="1"/>
    <col min="3" max="3" width="41.875" style="53" customWidth="1"/>
    <col min="4" max="23" width="18.625" style="53" customWidth="1"/>
    <col min="24" max="16384" width="10" style="53"/>
  </cols>
  <sheetData>
    <row r="1" spans="1:15" s="49" customFormat="1" ht="15" x14ac:dyDescent="0.2">
      <c r="A1" s="109"/>
      <c r="B1" s="109"/>
      <c r="C1" s="130"/>
    </row>
    <row r="2" spans="1:15" s="49" customFormat="1" ht="15" x14ac:dyDescent="0.2">
      <c r="A2" s="110"/>
      <c r="B2" s="110"/>
      <c r="F2" s="55"/>
    </row>
    <row r="3" spans="1:15" s="49" customFormat="1" x14ac:dyDescent="0.2">
      <c r="H3" s="51"/>
      <c r="J3" s="50"/>
      <c r="K3" s="50"/>
      <c r="L3" s="50"/>
      <c r="M3" s="50"/>
      <c r="N3" s="50"/>
      <c r="O3" s="50"/>
    </row>
    <row r="4" spans="1:15" s="49" customFormat="1" ht="15.75" x14ac:dyDescent="0.25">
      <c r="A4" s="57"/>
      <c r="B4" s="57"/>
      <c r="C4" s="57" t="str">
        <f>"Meldung für das Jahr "&amp;'A. Allgemeine Informationen'!$C$14</f>
        <v>Meldung für das Jahr 2018</v>
      </c>
      <c r="J4" s="50"/>
      <c r="K4" s="50"/>
      <c r="L4" s="50"/>
      <c r="M4" s="50"/>
      <c r="N4" s="50"/>
      <c r="O4" s="50"/>
    </row>
    <row r="5" spans="1:15" s="49" customFormat="1" ht="50.1" customHeight="1" x14ac:dyDescent="0.2">
      <c r="A5" s="50"/>
      <c r="B5" s="50"/>
      <c r="C5" s="547" t="s">
        <v>214</v>
      </c>
      <c r="D5" s="50"/>
      <c r="E5" s="50"/>
      <c r="F5" s="50"/>
      <c r="G5" s="50"/>
      <c r="H5" s="50"/>
      <c r="I5" s="50"/>
      <c r="J5" s="50"/>
      <c r="K5" s="50"/>
      <c r="L5" s="50"/>
      <c r="M5" s="50"/>
      <c r="N5" s="50"/>
      <c r="O5" s="50"/>
    </row>
    <row r="6" spans="1:15" s="49" customFormat="1" ht="50.1" customHeight="1" x14ac:dyDescent="0.2">
      <c r="A6" s="256"/>
      <c r="B6" s="256"/>
      <c r="C6" s="551" t="s">
        <v>67</v>
      </c>
      <c r="D6" s="552"/>
      <c r="E6" s="552"/>
      <c r="F6" s="553"/>
      <c r="G6" s="548"/>
      <c r="H6" s="549" t="s">
        <v>68</v>
      </c>
      <c r="I6" s="550"/>
      <c r="J6" s="50"/>
      <c r="K6" s="50"/>
      <c r="L6" s="50"/>
      <c r="M6" s="50"/>
      <c r="N6" s="50"/>
      <c r="O6" s="50"/>
    </row>
    <row r="7" spans="1:15" s="49" customFormat="1" ht="66.75" x14ac:dyDescent="0.2">
      <c r="A7" s="257"/>
      <c r="B7" s="257"/>
      <c r="C7" s="556" t="s">
        <v>215</v>
      </c>
      <c r="D7" s="690" t="str">
        <f>'A. Allgemeine Informationen'!C12</f>
        <v>bitte wählen</v>
      </c>
      <c r="E7" s="691"/>
      <c r="F7" s="692"/>
      <c r="G7" s="567" t="s">
        <v>167</v>
      </c>
      <c r="H7" s="568" t="s">
        <v>493</v>
      </c>
      <c r="I7" s="569" t="s">
        <v>133</v>
      </c>
      <c r="J7" s="251"/>
      <c r="K7" s="50"/>
      <c r="L7" s="252"/>
      <c r="M7" s="50"/>
      <c r="N7" s="50"/>
      <c r="O7" s="50"/>
    </row>
    <row r="8" spans="1:15" s="49" customFormat="1" ht="25.5" customHeight="1" x14ac:dyDescent="0.2">
      <c r="A8" s="258"/>
      <c r="B8" s="258"/>
      <c r="C8" s="556" t="s">
        <v>29</v>
      </c>
      <c r="D8" s="186">
        <v>2011</v>
      </c>
      <c r="E8" s="52"/>
      <c r="F8" s="557"/>
      <c r="G8" s="570">
        <v>2013</v>
      </c>
      <c r="H8" s="281">
        <v>102.1</v>
      </c>
      <c r="I8" s="571"/>
      <c r="J8" s="50"/>
      <c r="K8" s="50"/>
      <c r="L8" s="254"/>
      <c r="M8" s="50"/>
      <c r="N8" s="50"/>
      <c r="O8" s="50"/>
    </row>
    <row r="9" spans="1:15" s="49" customFormat="1" ht="25.5" customHeight="1" x14ac:dyDescent="0.2">
      <c r="A9" s="258"/>
      <c r="B9" s="258"/>
      <c r="C9" s="558" t="s">
        <v>38</v>
      </c>
      <c r="D9" s="75"/>
      <c r="E9" s="52"/>
      <c r="F9" s="557"/>
      <c r="G9" s="572">
        <v>2014</v>
      </c>
      <c r="H9" s="282">
        <v>104.1</v>
      </c>
      <c r="I9" s="573">
        <f>(1+$D$11)^1-1</f>
        <v>1.4999999999999902E-2</v>
      </c>
      <c r="J9" s="50"/>
      <c r="K9" s="50"/>
      <c r="L9" s="254"/>
      <c r="M9" s="50"/>
      <c r="N9" s="50"/>
      <c r="O9" s="50"/>
    </row>
    <row r="10" spans="1:15" s="49" customFormat="1" ht="25.5" customHeight="1" x14ac:dyDescent="0.2">
      <c r="A10" s="258"/>
      <c r="B10" s="258"/>
      <c r="C10" s="559" t="s">
        <v>37</v>
      </c>
      <c r="D10" s="403">
        <v>0.2</v>
      </c>
      <c r="E10" s="52"/>
      <c r="F10" s="560"/>
      <c r="G10" s="572">
        <v>2015</v>
      </c>
      <c r="H10" s="284">
        <v>105.7</v>
      </c>
      <c r="I10" s="573">
        <f>(1+$D$11)^2-1</f>
        <v>3.0224999999999724E-2</v>
      </c>
      <c r="J10" s="50"/>
      <c r="K10" s="50"/>
      <c r="L10" s="254"/>
      <c r="M10" s="50"/>
      <c r="N10" s="50"/>
      <c r="O10" s="50"/>
    </row>
    <row r="11" spans="1:15" s="49" customFormat="1" ht="25.5" customHeight="1" x14ac:dyDescent="0.2">
      <c r="A11" s="258"/>
      <c r="B11" s="258"/>
      <c r="C11" s="556" t="s">
        <v>30</v>
      </c>
      <c r="D11" s="253">
        <v>1.4999999999999999E-2</v>
      </c>
      <c r="E11" s="52"/>
      <c r="F11" s="561"/>
      <c r="G11" s="572">
        <v>2016</v>
      </c>
      <c r="H11" s="284">
        <v>106.6</v>
      </c>
      <c r="I11" s="573">
        <f>(1+$D$11)^3-1</f>
        <v>4.5678374999999605E-2</v>
      </c>
      <c r="J11" s="50"/>
      <c r="K11" s="50"/>
      <c r="L11" s="254"/>
      <c r="M11" s="50"/>
      <c r="N11" s="50"/>
      <c r="O11" s="50"/>
    </row>
    <row r="12" spans="1:15" s="49" customFormat="1" ht="25.5" customHeight="1" x14ac:dyDescent="0.2">
      <c r="A12" s="258"/>
      <c r="B12" s="258"/>
      <c r="C12" s="562"/>
      <c r="D12" s="52"/>
      <c r="E12" s="52"/>
      <c r="F12" s="561"/>
      <c r="G12" s="572">
        <v>2017</v>
      </c>
      <c r="H12" s="284">
        <v>106.9</v>
      </c>
      <c r="I12" s="573">
        <f>(1+$D$11)^4-1</f>
        <v>6.136355062499943E-2</v>
      </c>
      <c r="J12" s="50"/>
      <c r="K12" s="50"/>
      <c r="L12" s="254"/>
      <c r="M12" s="50"/>
      <c r="N12" s="50"/>
      <c r="O12" s="50"/>
    </row>
    <row r="13" spans="1:15" s="49" customFormat="1" ht="25.5" customHeight="1" x14ac:dyDescent="0.2">
      <c r="A13" s="258"/>
      <c r="B13" s="258"/>
      <c r="C13" s="563"/>
      <c r="D13" s="564"/>
      <c r="E13" s="564"/>
      <c r="F13" s="565"/>
      <c r="G13" s="572">
        <v>2018</v>
      </c>
      <c r="H13" s="283">
        <v>107.4</v>
      </c>
      <c r="I13" s="573">
        <f>(1+$D$11)^5-1</f>
        <v>7.7284003884374286E-2</v>
      </c>
      <c r="J13" s="50"/>
      <c r="K13" s="50"/>
      <c r="L13" s="254"/>
      <c r="M13" s="50"/>
      <c r="N13" s="50"/>
      <c r="O13" s="50"/>
    </row>
    <row r="14" spans="1:15" ht="23.25" customHeight="1" x14ac:dyDescent="0.2">
      <c r="A14" s="54"/>
      <c r="B14" s="54"/>
      <c r="C14" s="574" t="s">
        <v>69</v>
      </c>
      <c r="D14" s="54"/>
      <c r="E14" s="554"/>
      <c r="F14" s="555"/>
      <c r="G14" s="566"/>
      <c r="H14" s="50"/>
      <c r="I14" s="50"/>
      <c r="J14" s="580"/>
      <c r="K14" s="580"/>
      <c r="L14" s="580"/>
      <c r="M14" s="580"/>
      <c r="N14" s="580"/>
      <c r="O14" s="581"/>
    </row>
    <row r="15" spans="1:15" s="55" customFormat="1" ht="75" customHeight="1" x14ac:dyDescent="0.2">
      <c r="A15" s="259"/>
      <c r="B15" s="259"/>
      <c r="C15" s="582" t="s">
        <v>167</v>
      </c>
      <c r="D15" s="583" t="s">
        <v>367</v>
      </c>
      <c r="E15" s="583" t="s">
        <v>345</v>
      </c>
      <c r="F15" s="583" t="s">
        <v>346</v>
      </c>
      <c r="G15" s="583" t="s">
        <v>347</v>
      </c>
      <c r="H15" s="583" t="s">
        <v>348</v>
      </c>
      <c r="I15" s="583" t="s">
        <v>349</v>
      </c>
      <c r="J15" s="583" t="s">
        <v>350</v>
      </c>
      <c r="K15" s="583" t="s">
        <v>351</v>
      </c>
      <c r="L15" s="583" t="s">
        <v>352</v>
      </c>
      <c r="M15" s="583" t="s">
        <v>353</v>
      </c>
      <c r="N15" s="583" t="s">
        <v>354</v>
      </c>
      <c r="O15" s="584" t="s">
        <v>355</v>
      </c>
    </row>
    <row r="16" spans="1:15" s="56" customFormat="1" ht="16.5" customHeight="1" x14ac:dyDescent="0.25">
      <c r="A16" s="260"/>
      <c r="B16" s="260"/>
      <c r="C16" s="585"/>
      <c r="D16" s="586" t="s">
        <v>46</v>
      </c>
      <c r="E16" s="586" t="s">
        <v>47</v>
      </c>
      <c r="F16" s="587" t="s">
        <v>48</v>
      </c>
      <c r="G16" s="587" t="s">
        <v>320</v>
      </c>
      <c r="H16" s="587" t="s">
        <v>319</v>
      </c>
      <c r="I16" s="587" t="s">
        <v>49</v>
      </c>
      <c r="J16" s="587" t="s">
        <v>50</v>
      </c>
      <c r="K16" s="587" t="s">
        <v>51</v>
      </c>
      <c r="L16" s="587" t="s">
        <v>317</v>
      </c>
      <c r="M16" s="587" t="s">
        <v>318</v>
      </c>
      <c r="N16" s="587" t="s">
        <v>52</v>
      </c>
      <c r="O16" s="588" t="s">
        <v>53</v>
      </c>
    </row>
    <row r="17" spans="1:22" s="56" customFormat="1" ht="15.75" x14ac:dyDescent="0.25">
      <c r="A17" s="260"/>
      <c r="B17" s="260"/>
      <c r="C17" s="575">
        <v>2014</v>
      </c>
      <c r="D17" s="288">
        <f>SUM(E17:O17)</f>
        <v>0</v>
      </c>
      <c r="E17" s="288">
        <f>I31</f>
        <v>0</v>
      </c>
      <c r="F17" s="288">
        <f>$F$59</f>
        <v>0</v>
      </c>
      <c r="G17" s="288">
        <f>I66</f>
        <v>0</v>
      </c>
      <c r="H17" s="288">
        <f>(I69/I70-1)*(F17+G17)</f>
        <v>0</v>
      </c>
      <c r="I17" s="288">
        <f>-I71*(F17+G17)</f>
        <v>0</v>
      </c>
      <c r="J17" s="288">
        <f>I72*(I74-1)</f>
        <v>0</v>
      </c>
      <c r="K17" s="288">
        <f>I76</f>
        <v>0</v>
      </c>
      <c r="L17" s="288">
        <f>I78-I79</f>
        <v>0</v>
      </c>
      <c r="M17" s="288">
        <f>I81</f>
        <v>0</v>
      </c>
      <c r="N17" s="288">
        <f>I83</f>
        <v>0</v>
      </c>
      <c r="O17" s="576">
        <f>I88</f>
        <v>0</v>
      </c>
    </row>
    <row r="18" spans="1:22" s="56" customFormat="1" ht="15.75" x14ac:dyDescent="0.25">
      <c r="A18" s="260"/>
      <c r="B18" s="260"/>
      <c r="C18" s="575">
        <v>2015</v>
      </c>
      <c r="D18" s="288">
        <f>SUM(E18:O18)</f>
        <v>0</v>
      </c>
      <c r="E18" s="288">
        <f>L31</f>
        <v>0</v>
      </c>
      <c r="F18" s="288">
        <f>$F$59</f>
        <v>0</v>
      </c>
      <c r="G18" s="288">
        <f>L66</f>
        <v>0</v>
      </c>
      <c r="H18" s="288">
        <f>(L69/L70-1)*(F18+G18)</f>
        <v>0</v>
      </c>
      <c r="I18" s="288">
        <f>-L71*(F18+G18)</f>
        <v>0</v>
      </c>
      <c r="J18" s="288">
        <f>L72*(L74-1)</f>
        <v>0</v>
      </c>
      <c r="K18" s="288">
        <f>L76</f>
        <v>0</v>
      </c>
      <c r="L18" s="288">
        <f>L78-L79</f>
        <v>0</v>
      </c>
      <c r="M18" s="288">
        <f>L81</f>
        <v>0</v>
      </c>
      <c r="N18" s="288">
        <f>L83</f>
        <v>0</v>
      </c>
      <c r="O18" s="576">
        <f>L88</f>
        <v>0</v>
      </c>
    </row>
    <row r="19" spans="1:22" s="56" customFormat="1" ht="15.75" x14ac:dyDescent="0.25">
      <c r="A19" s="260"/>
      <c r="B19" s="260"/>
      <c r="C19" s="575">
        <v>2016</v>
      </c>
      <c r="D19" s="288">
        <f>SUM(E19:O19)</f>
        <v>0</v>
      </c>
      <c r="E19" s="288">
        <f>O31</f>
        <v>0</v>
      </c>
      <c r="F19" s="288">
        <f>$F$59</f>
        <v>0</v>
      </c>
      <c r="G19" s="288">
        <f>O66</f>
        <v>0</v>
      </c>
      <c r="H19" s="288">
        <f>(O69/O70-1)*(F19+G19)</f>
        <v>0</v>
      </c>
      <c r="I19" s="288">
        <f>-O71*(F19+G19)</f>
        <v>0</v>
      </c>
      <c r="J19" s="288">
        <f>O72*(O74-1)</f>
        <v>0</v>
      </c>
      <c r="K19" s="288">
        <f>O76</f>
        <v>0</v>
      </c>
      <c r="L19" s="288">
        <f>O78-O79</f>
        <v>0</v>
      </c>
      <c r="M19" s="288">
        <f>O81</f>
        <v>0</v>
      </c>
      <c r="N19" s="288">
        <f>O83</f>
        <v>0</v>
      </c>
      <c r="O19" s="576">
        <f>O88</f>
        <v>0</v>
      </c>
    </row>
    <row r="20" spans="1:22" s="56" customFormat="1" ht="15.75" x14ac:dyDescent="0.25">
      <c r="A20" s="260"/>
      <c r="B20" s="260"/>
      <c r="C20" s="575">
        <v>2017</v>
      </c>
      <c r="D20" s="288">
        <f>SUM(E20:O20)</f>
        <v>0</v>
      </c>
      <c r="E20" s="288">
        <f>R31</f>
        <v>0</v>
      </c>
      <c r="F20" s="288">
        <f>$F$59</f>
        <v>0</v>
      </c>
      <c r="G20" s="288">
        <f>R66</f>
        <v>0</v>
      </c>
      <c r="H20" s="288">
        <f>(R69/R70-1)*(F20+G20)</f>
        <v>0</v>
      </c>
      <c r="I20" s="288">
        <f>-R71*(F20+G20)</f>
        <v>0</v>
      </c>
      <c r="J20" s="288">
        <f>R72*(R74-1)</f>
        <v>0</v>
      </c>
      <c r="K20" s="288">
        <f>R76</f>
        <v>0</v>
      </c>
      <c r="L20" s="288">
        <f>R78-R79</f>
        <v>0</v>
      </c>
      <c r="M20" s="288">
        <f>R81</f>
        <v>0</v>
      </c>
      <c r="N20" s="288">
        <f>R83</f>
        <v>0</v>
      </c>
      <c r="O20" s="576">
        <f>R88</f>
        <v>0</v>
      </c>
    </row>
    <row r="21" spans="1:22" s="56" customFormat="1" ht="15.75" x14ac:dyDescent="0.25">
      <c r="A21" s="260"/>
      <c r="B21" s="260"/>
      <c r="C21" s="577">
        <v>2018</v>
      </c>
      <c r="D21" s="578">
        <f>SUM(E21:O21)</f>
        <v>0</v>
      </c>
      <c r="E21" s="578">
        <f>U31</f>
        <v>0</v>
      </c>
      <c r="F21" s="578">
        <f>$F$59</f>
        <v>0</v>
      </c>
      <c r="G21" s="578">
        <f>U66</f>
        <v>0</v>
      </c>
      <c r="H21" s="578">
        <f>(U69/U70-1)*(F21+G21)</f>
        <v>0</v>
      </c>
      <c r="I21" s="578">
        <f>-U71*(F21+G21)</f>
        <v>0</v>
      </c>
      <c r="J21" s="578">
        <f>U72*(U74-1)</f>
        <v>0</v>
      </c>
      <c r="K21" s="578">
        <f>U76</f>
        <v>0</v>
      </c>
      <c r="L21" s="578">
        <f>U78-U79</f>
        <v>0</v>
      </c>
      <c r="M21" s="578">
        <f>U81</f>
        <v>0</v>
      </c>
      <c r="N21" s="578">
        <f>U83</f>
        <v>0</v>
      </c>
      <c r="O21" s="579">
        <f>U88</f>
        <v>0</v>
      </c>
    </row>
    <row r="22" spans="1:22" s="56" customFormat="1" ht="15.75" x14ac:dyDescent="0.25">
      <c r="A22" s="260"/>
      <c r="B22" s="260"/>
      <c r="C22" s="261"/>
      <c r="D22" s="133"/>
      <c r="E22" s="133"/>
      <c r="F22" s="133"/>
      <c r="G22" s="134"/>
      <c r="H22" s="133"/>
      <c r="I22" s="134"/>
      <c r="J22" s="134"/>
      <c r="K22" s="135"/>
      <c r="L22" s="135"/>
      <c r="M22" s="133"/>
      <c r="N22" s="133"/>
      <c r="O22" s="262"/>
      <c r="P22" s="262"/>
    </row>
    <row r="23" spans="1:22" s="56" customFormat="1" ht="15.75" x14ac:dyDescent="0.25">
      <c r="A23" s="260"/>
      <c r="B23" s="260"/>
      <c r="C23" s="261"/>
      <c r="D23" s="133"/>
      <c r="E23" s="133"/>
      <c r="F23" s="133"/>
      <c r="G23" s="134"/>
      <c r="H23" s="133"/>
      <c r="I23" s="134"/>
      <c r="J23" s="134"/>
      <c r="K23" s="135"/>
      <c r="L23" s="135"/>
      <c r="M23" s="133"/>
      <c r="N23" s="133"/>
      <c r="O23" s="262"/>
      <c r="P23" s="262"/>
    </row>
    <row r="24" spans="1:22" s="260" customFormat="1" ht="15.75" x14ac:dyDescent="0.25">
      <c r="C24" s="261"/>
      <c r="D24" s="133"/>
      <c r="E24" s="133"/>
      <c r="F24" s="133"/>
      <c r="G24" s="134"/>
      <c r="H24" s="133"/>
      <c r="I24" s="134"/>
      <c r="J24" s="134"/>
      <c r="K24" s="135"/>
      <c r="L24" s="135"/>
      <c r="M24" s="133"/>
      <c r="N24" s="133"/>
      <c r="O24" s="262"/>
      <c r="P24" s="262"/>
    </row>
    <row r="25" spans="1:22" ht="50.1" customHeight="1" x14ac:dyDescent="0.2">
      <c r="A25" s="54"/>
      <c r="B25" s="263" t="s">
        <v>226</v>
      </c>
      <c r="C25" s="54"/>
      <c r="D25" s="54"/>
      <c r="E25" s="54"/>
      <c r="F25" s="54"/>
      <c r="G25" s="54"/>
      <c r="H25" s="263" t="s">
        <v>70</v>
      </c>
      <c r="I25" s="54"/>
      <c r="J25" s="54"/>
      <c r="K25" s="54"/>
      <c r="L25" s="54"/>
      <c r="M25" s="54"/>
      <c r="N25" s="264"/>
      <c r="O25" s="54"/>
    </row>
    <row r="26" spans="1:22" ht="36" customHeight="1" x14ac:dyDescent="0.2">
      <c r="B26" s="255" t="s">
        <v>313</v>
      </c>
      <c r="C26" s="693" t="s">
        <v>314</v>
      </c>
      <c r="D26" s="694"/>
      <c r="E26" s="241"/>
      <c r="F26" s="244" t="s">
        <v>315</v>
      </c>
      <c r="G26" s="242"/>
      <c r="H26" s="243"/>
      <c r="I26" s="301" t="s">
        <v>368</v>
      </c>
      <c r="J26" s="242"/>
      <c r="K26" s="243"/>
      <c r="L26" s="301" t="s">
        <v>369</v>
      </c>
      <c r="M26" s="242"/>
      <c r="N26" s="243"/>
      <c r="O26" s="301" t="s">
        <v>370</v>
      </c>
      <c r="P26" s="242"/>
      <c r="Q26" s="243"/>
      <c r="R26" s="301" t="s">
        <v>371</v>
      </c>
      <c r="S26" s="242"/>
      <c r="T26" s="243"/>
      <c r="U26" s="301" t="s">
        <v>372</v>
      </c>
      <c r="V26" s="242"/>
    </row>
    <row r="27" spans="1:22" ht="25.5" customHeight="1" x14ac:dyDescent="0.2">
      <c r="B27" s="245"/>
      <c r="C27" s="265" t="s">
        <v>316</v>
      </c>
      <c r="D27" s="266" t="s">
        <v>87</v>
      </c>
      <c r="E27" s="248"/>
      <c r="F27" s="302"/>
      <c r="G27" s="249"/>
      <c r="H27" s="249"/>
      <c r="I27" s="249"/>
      <c r="J27" s="249"/>
      <c r="K27" s="250"/>
      <c r="L27" s="249"/>
      <c r="M27" s="250"/>
      <c r="N27" s="250"/>
      <c r="O27" s="249"/>
      <c r="P27" s="250"/>
      <c r="Q27" s="250"/>
      <c r="R27" s="249"/>
      <c r="S27" s="250"/>
      <c r="T27" s="250"/>
      <c r="U27" s="249"/>
      <c r="V27" s="250"/>
    </row>
    <row r="28" spans="1:22" x14ac:dyDescent="0.2">
      <c r="B28" s="245"/>
      <c r="C28" s="246"/>
      <c r="D28" s="246"/>
      <c r="E28" s="247"/>
      <c r="F28" s="249"/>
      <c r="G28" s="249"/>
      <c r="H28" s="249"/>
      <c r="I28" s="249"/>
      <c r="J28" s="249"/>
      <c r="K28" s="250"/>
      <c r="L28" s="249"/>
      <c r="M28" s="250"/>
      <c r="N28" s="250"/>
      <c r="O28" s="249"/>
      <c r="P28" s="250"/>
      <c r="Q28" s="250"/>
      <c r="R28" s="249"/>
      <c r="S28" s="250"/>
      <c r="T28" s="250"/>
      <c r="U28" s="249"/>
      <c r="V28" s="250"/>
    </row>
    <row r="29" spans="1:22" ht="25.5" customHeight="1" x14ac:dyDescent="0.2">
      <c r="B29" s="190" t="s">
        <v>243</v>
      </c>
      <c r="C29" s="191" t="s">
        <v>85</v>
      </c>
      <c r="D29" s="192" t="s">
        <v>244</v>
      </c>
      <c r="E29" s="193"/>
      <c r="F29" s="194"/>
      <c r="G29" s="195"/>
      <c r="H29" s="195"/>
      <c r="I29" s="607">
        <f>I31+(I72*I74)+I76+I78-I79+I81+I83+I88</f>
        <v>0</v>
      </c>
      <c r="J29" s="195"/>
      <c r="K29" s="196"/>
      <c r="L29" s="298">
        <f>L31+(L72*L74)+L76+L78-L79+L81+L83+L88</f>
        <v>0</v>
      </c>
      <c r="M29" s="196"/>
      <c r="N29" s="196"/>
      <c r="O29" s="298">
        <f>O31+(O72*O74)+O76+O78-O79+O81+O83+O88</f>
        <v>0</v>
      </c>
      <c r="P29" s="196"/>
      <c r="Q29" s="196"/>
      <c r="R29" s="298">
        <f>R31+(R72*R74)+R76+R78-R79+R81+R83+R88</f>
        <v>0</v>
      </c>
      <c r="S29" s="196"/>
      <c r="T29" s="196"/>
      <c r="U29" s="298">
        <f>U31+(U72*U74)+U76+U78-U79+U81+U83+U88</f>
        <v>0</v>
      </c>
      <c r="V29" s="250"/>
    </row>
    <row r="30" spans="1:22" ht="19.5" customHeight="1" x14ac:dyDescent="0.2">
      <c r="B30" s="197"/>
      <c r="C30" s="198"/>
      <c r="D30" s="199"/>
      <c r="E30" s="200"/>
      <c r="F30" s="299" t="s">
        <v>95</v>
      </c>
      <c r="G30" s="300" t="s">
        <v>96</v>
      </c>
      <c r="H30" s="201"/>
      <c r="I30" s="299" t="s">
        <v>95</v>
      </c>
      <c r="J30" s="300" t="s">
        <v>96</v>
      </c>
      <c r="K30" s="202"/>
      <c r="L30" s="299" t="s">
        <v>95</v>
      </c>
      <c r="M30" s="300" t="s">
        <v>96</v>
      </c>
      <c r="N30" s="202"/>
      <c r="O30" s="299" t="s">
        <v>95</v>
      </c>
      <c r="P30" s="300" t="s">
        <v>96</v>
      </c>
      <c r="Q30" s="202"/>
      <c r="R30" s="299" t="s">
        <v>95</v>
      </c>
      <c r="S30" s="300" t="s">
        <v>96</v>
      </c>
      <c r="T30" s="202"/>
      <c r="U30" s="299" t="s">
        <v>95</v>
      </c>
      <c r="V30" s="300" t="s">
        <v>96</v>
      </c>
    </row>
    <row r="31" spans="1:22" ht="25.5" customHeight="1" x14ac:dyDescent="0.2">
      <c r="B31" s="203" t="s">
        <v>245</v>
      </c>
      <c r="C31" s="204" t="s">
        <v>246</v>
      </c>
      <c r="D31" s="205" t="s">
        <v>247</v>
      </c>
      <c r="E31" s="206"/>
      <c r="F31" s="294">
        <f>IF(D7="Vereinfachtes Verfahren",F27*0.45,F32-G32)</f>
        <v>0</v>
      </c>
      <c r="G31" s="207"/>
      <c r="H31" s="208"/>
      <c r="I31" s="303">
        <f>$F$31+(I32-J32-$F$32+$G$32)</f>
        <v>0</v>
      </c>
      <c r="J31" s="207"/>
      <c r="K31" s="208"/>
      <c r="L31" s="294">
        <f>$F$31+(L32-M32-$F$32+$G$32)</f>
        <v>0</v>
      </c>
      <c r="M31" s="207"/>
      <c r="N31" s="208"/>
      <c r="O31" s="294">
        <f>$F$31+(O32-P32-$F$32+$G$32)</f>
        <v>0</v>
      </c>
      <c r="P31" s="207"/>
      <c r="Q31" s="208"/>
      <c r="R31" s="294">
        <f>$F$31+(R32-S32-$F$32+$G$32)</f>
        <v>0</v>
      </c>
      <c r="S31" s="207"/>
      <c r="T31" s="208"/>
      <c r="U31" s="294">
        <f>$F$31+(U32-V32-$F$32+$G$32)</f>
        <v>0</v>
      </c>
    </row>
    <row r="32" spans="1:22" ht="25.5" customHeight="1" x14ac:dyDescent="0.2">
      <c r="B32" s="209"/>
      <c r="C32" s="204" t="s">
        <v>248</v>
      </c>
      <c r="D32" s="210"/>
      <c r="E32" s="211"/>
      <c r="F32" s="294">
        <f>SUM(F33:F57)</f>
        <v>0</v>
      </c>
      <c r="G32" s="294">
        <f>SUM(G33:G57)</f>
        <v>0</v>
      </c>
      <c r="H32" s="208"/>
      <c r="I32" s="304">
        <f>SUM(I33:I57)</f>
        <v>0</v>
      </c>
      <c r="J32" s="304">
        <f>SUM(J33:J57)</f>
        <v>0</v>
      </c>
      <c r="K32" s="208"/>
      <c r="L32" s="294">
        <f>SUM(L33:L57)</f>
        <v>0</v>
      </c>
      <c r="M32" s="294">
        <f>SUM(M33:M57)</f>
        <v>0</v>
      </c>
      <c r="N32" s="208"/>
      <c r="O32" s="294">
        <f>SUM(O33:O57)</f>
        <v>0</v>
      </c>
      <c r="P32" s="294">
        <f>SUM(P33:P57)</f>
        <v>0</v>
      </c>
      <c r="Q32" s="208"/>
      <c r="R32" s="294">
        <f>SUM(R33:R57)</f>
        <v>0</v>
      </c>
      <c r="S32" s="294">
        <f>SUM(S33:S57)</f>
        <v>0</v>
      </c>
      <c r="T32" s="208"/>
      <c r="U32" s="294">
        <f>SUM(U33:U57)</f>
        <v>0</v>
      </c>
      <c r="V32" s="294">
        <f>SUM(V33:V57)</f>
        <v>0</v>
      </c>
    </row>
    <row r="33" spans="2:22" ht="25.5" customHeight="1" x14ac:dyDescent="0.2">
      <c r="B33" s="203" t="s">
        <v>249</v>
      </c>
      <c r="C33" s="204" t="s">
        <v>195</v>
      </c>
      <c r="D33" s="212"/>
      <c r="E33" s="211"/>
      <c r="F33" s="295"/>
      <c r="G33" s="295"/>
      <c r="H33" s="608"/>
      <c r="I33" s="295"/>
      <c r="J33" s="295"/>
      <c r="K33" s="608"/>
      <c r="L33" s="295"/>
      <c r="M33" s="295"/>
      <c r="N33" s="608"/>
      <c r="O33" s="295"/>
      <c r="P33" s="295"/>
      <c r="Q33" s="608"/>
      <c r="R33" s="295"/>
      <c r="S33" s="295"/>
      <c r="T33" s="608"/>
      <c r="U33" s="295">
        <f>'B. Übersicht KA dnb'!E9</f>
        <v>0</v>
      </c>
      <c r="V33" s="295">
        <f>'B. Übersicht KA dnb'!F9</f>
        <v>0</v>
      </c>
    </row>
    <row r="34" spans="2:22" ht="25.5" customHeight="1" x14ac:dyDescent="0.2">
      <c r="B34" s="203" t="s">
        <v>250</v>
      </c>
      <c r="C34" s="204" t="s">
        <v>155</v>
      </c>
      <c r="D34" s="212"/>
      <c r="E34" s="211"/>
      <c r="F34" s="295"/>
      <c r="G34" s="295"/>
      <c r="H34" s="608"/>
      <c r="I34" s="295"/>
      <c r="J34" s="295"/>
      <c r="K34" s="608"/>
      <c r="L34" s="295"/>
      <c r="M34" s="295"/>
      <c r="N34" s="608"/>
      <c r="O34" s="295"/>
      <c r="P34" s="295"/>
      <c r="Q34" s="608"/>
      <c r="R34" s="295"/>
      <c r="S34" s="295"/>
      <c r="T34" s="608"/>
      <c r="U34" s="295">
        <f>'B. Übersicht KA dnb'!E10</f>
        <v>0</v>
      </c>
      <c r="V34" s="295">
        <f>'B. Übersicht KA dnb'!F10</f>
        <v>0</v>
      </c>
    </row>
    <row r="35" spans="2:22" ht="25.5" customHeight="1" x14ac:dyDescent="0.2">
      <c r="B35" s="203" t="s">
        <v>251</v>
      </c>
      <c r="C35" s="204" t="s">
        <v>157</v>
      </c>
      <c r="D35" s="212"/>
      <c r="E35" s="211"/>
      <c r="F35" s="295"/>
      <c r="G35" s="609"/>
      <c r="H35" s="608"/>
      <c r="I35" s="295"/>
      <c r="J35" s="609"/>
      <c r="K35" s="608"/>
      <c r="L35" s="295"/>
      <c r="M35" s="609"/>
      <c r="N35" s="608"/>
      <c r="O35" s="295"/>
      <c r="P35" s="609"/>
      <c r="Q35" s="608"/>
      <c r="R35" s="295"/>
      <c r="S35" s="609"/>
      <c r="T35" s="608"/>
      <c r="U35" s="295">
        <f>'B. Übersicht KA dnb'!E11</f>
        <v>0</v>
      </c>
      <c r="V35" s="609"/>
    </row>
    <row r="36" spans="2:22" ht="25.5" customHeight="1" x14ac:dyDescent="0.2">
      <c r="B36" s="203" t="s">
        <v>252</v>
      </c>
      <c r="C36" s="204" t="s">
        <v>194</v>
      </c>
      <c r="D36" s="212"/>
      <c r="E36" s="211"/>
      <c r="F36" s="295"/>
      <c r="G36" s="609"/>
      <c r="H36" s="608"/>
      <c r="I36" s="295"/>
      <c r="J36" s="609"/>
      <c r="K36" s="608"/>
      <c r="L36" s="295"/>
      <c r="M36" s="609"/>
      <c r="N36" s="608"/>
      <c r="O36" s="295"/>
      <c r="P36" s="609"/>
      <c r="Q36" s="608"/>
      <c r="R36" s="295"/>
      <c r="S36" s="609"/>
      <c r="T36" s="608"/>
      <c r="U36" s="295">
        <f>'B. Übersicht KA dnb'!E12</f>
        <v>0</v>
      </c>
      <c r="V36" s="609"/>
    </row>
    <row r="37" spans="2:22" ht="25.5" customHeight="1" x14ac:dyDescent="0.2">
      <c r="B37" s="203" t="s">
        <v>253</v>
      </c>
      <c r="C37" s="204" t="s">
        <v>475</v>
      </c>
      <c r="D37" s="212"/>
      <c r="E37" s="214"/>
      <c r="F37" s="610"/>
      <c r="G37" s="609"/>
      <c r="H37" s="608"/>
      <c r="I37" s="296"/>
      <c r="J37" s="609"/>
      <c r="K37" s="608"/>
      <c r="L37" s="295"/>
      <c r="M37" s="609"/>
      <c r="N37" s="608"/>
      <c r="O37" s="295"/>
      <c r="P37" s="609"/>
      <c r="Q37" s="608"/>
      <c r="R37" s="295"/>
      <c r="S37" s="609"/>
      <c r="T37" s="608"/>
      <c r="U37" s="295">
        <f>'B. Übersicht KA dnb'!E13</f>
        <v>0</v>
      </c>
      <c r="V37" s="609"/>
    </row>
    <row r="38" spans="2:22" ht="25.5" customHeight="1" x14ac:dyDescent="0.2">
      <c r="B38" s="203" t="s">
        <v>254</v>
      </c>
      <c r="C38" s="204" t="s">
        <v>496</v>
      </c>
      <c r="D38" s="212"/>
      <c r="E38" s="211"/>
      <c r="F38" s="295"/>
      <c r="G38" s="609"/>
      <c r="H38" s="608"/>
      <c r="I38" s="295"/>
      <c r="J38" s="609"/>
      <c r="K38" s="608"/>
      <c r="L38" s="295"/>
      <c r="M38" s="609"/>
      <c r="N38" s="608"/>
      <c r="O38" s="295"/>
      <c r="P38" s="609"/>
      <c r="Q38" s="608"/>
      <c r="R38" s="295"/>
      <c r="S38" s="609"/>
      <c r="T38" s="608"/>
      <c r="U38" s="295">
        <f>'B. Übersicht KA dnb'!E14</f>
        <v>0</v>
      </c>
      <c r="V38" s="609"/>
    </row>
    <row r="39" spans="2:22" ht="25.5" customHeight="1" x14ac:dyDescent="0.2">
      <c r="B39" s="203" t="s">
        <v>255</v>
      </c>
      <c r="C39" s="204" t="s">
        <v>483</v>
      </c>
      <c r="D39" s="212"/>
      <c r="E39" s="214"/>
      <c r="F39" s="611"/>
      <c r="G39" s="609"/>
      <c r="H39" s="608"/>
      <c r="I39" s="295"/>
      <c r="J39" s="609"/>
      <c r="K39" s="608"/>
      <c r="L39" s="295"/>
      <c r="M39" s="609"/>
      <c r="N39" s="608"/>
      <c r="O39" s="295"/>
      <c r="P39" s="609"/>
      <c r="Q39" s="608"/>
      <c r="R39" s="295"/>
      <c r="S39" s="609"/>
      <c r="T39" s="608"/>
      <c r="U39" s="295">
        <f>'B. Übersicht KA dnb'!E15</f>
        <v>0</v>
      </c>
      <c r="V39" s="609"/>
    </row>
    <row r="40" spans="2:22" ht="25.5" customHeight="1" x14ac:dyDescent="0.2">
      <c r="B40" s="203" t="s">
        <v>256</v>
      </c>
      <c r="C40" s="204" t="s">
        <v>471</v>
      </c>
      <c r="D40" s="212"/>
      <c r="E40" s="211"/>
      <c r="F40" s="295"/>
      <c r="G40" s="609"/>
      <c r="H40" s="608"/>
      <c r="I40" s="295"/>
      <c r="J40" s="609"/>
      <c r="K40" s="608"/>
      <c r="L40" s="295"/>
      <c r="M40" s="609"/>
      <c r="N40" s="608"/>
      <c r="O40" s="295"/>
      <c r="P40" s="609"/>
      <c r="Q40" s="608"/>
      <c r="R40" s="295"/>
      <c r="S40" s="609"/>
      <c r="T40" s="608"/>
      <c r="U40" s="295">
        <f>'B. Übersicht KA dnb'!E16</f>
        <v>0</v>
      </c>
      <c r="V40" s="609"/>
    </row>
    <row r="41" spans="2:22" ht="25.5" customHeight="1" x14ac:dyDescent="0.2">
      <c r="B41" s="215" t="s">
        <v>257</v>
      </c>
      <c r="C41" s="204" t="s">
        <v>478</v>
      </c>
      <c r="D41" s="212"/>
      <c r="E41" s="211"/>
      <c r="F41" s="295"/>
      <c r="G41" s="609"/>
      <c r="H41" s="608"/>
      <c r="I41" s="295"/>
      <c r="J41" s="609"/>
      <c r="K41" s="608"/>
      <c r="L41" s="295"/>
      <c r="M41" s="609"/>
      <c r="N41" s="608"/>
      <c r="O41" s="295"/>
      <c r="P41" s="609"/>
      <c r="Q41" s="608"/>
      <c r="R41" s="295"/>
      <c r="S41" s="609"/>
      <c r="T41" s="608"/>
      <c r="U41" s="295">
        <f>'B. Übersicht KA dnb'!E17</f>
        <v>0</v>
      </c>
      <c r="V41" s="609"/>
    </row>
    <row r="42" spans="2:22" ht="25.5" customHeight="1" x14ac:dyDescent="0.2">
      <c r="B42" s="215" t="s">
        <v>258</v>
      </c>
      <c r="C42" s="204" t="s">
        <v>472</v>
      </c>
      <c r="D42" s="212"/>
      <c r="E42" s="211"/>
      <c r="F42" s="295"/>
      <c r="G42" s="609"/>
      <c r="H42" s="608"/>
      <c r="I42" s="295"/>
      <c r="J42" s="609"/>
      <c r="K42" s="608"/>
      <c r="L42" s="295"/>
      <c r="M42" s="609"/>
      <c r="N42" s="608"/>
      <c r="O42" s="295"/>
      <c r="P42" s="609"/>
      <c r="Q42" s="608"/>
      <c r="R42" s="295"/>
      <c r="S42" s="609"/>
      <c r="T42" s="608"/>
      <c r="U42" s="295">
        <f>'B. Übersicht KA dnb'!E18</f>
        <v>0</v>
      </c>
      <c r="V42" s="609"/>
    </row>
    <row r="43" spans="2:22" ht="22.5" x14ac:dyDescent="0.2">
      <c r="B43" s="215" t="s">
        <v>259</v>
      </c>
      <c r="C43" s="632" t="s">
        <v>473</v>
      </c>
      <c r="D43" s="212"/>
      <c r="E43" s="211"/>
      <c r="F43" s="295"/>
      <c r="G43" s="609"/>
      <c r="H43" s="608"/>
      <c r="I43" s="295"/>
      <c r="J43" s="609"/>
      <c r="K43" s="608"/>
      <c r="L43" s="295"/>
      <c r="M43" s="609"/>
      <c r="N43" s="608"/>
      <c r="O43" s="295"/>
      <c r="P43" s="609"/>
      <c r="Q43" s="608"/>
      <c r="R43" s="295"/>
      <c r="S43" s="609"/>
      <c r="T43" s="608"/>
      <c r="U43" s="295">
        <f>'B. Übersicht KA dnb'!E19</f>
        <v>0</v>
      </c>
      <c r="V43" s="609"/>
    </row>
    <row r="44" spans="2:22" ht="22.5" customHeight="1" x14ac:dyDescent="0.2">
      <c r="B44" s="215" t="s">
        <v>260</v>
      </c>
      <c r="C44" s="204" t="s">
        <v>162</v>
      </c>
      <c r="D44" s="212"/>
      <c r="E44" s="211"/>
      <c r="F44" s="295"/>
      <c r="G44" s="609"/>
      <c r="H44" s="608"/>
      <c r="I44" s="295"/>
      <c r="J44" s="609"/>
      <c r="K44" s="608"/>
      <c r="L44" s="295"/>
      <c r="M44" s="609"/>
      <c r="N44" s="608"/>
      <c r="O44" s="295"/>
      <c r="P44" s="609"/>
      <c r="Q44" s="608"/>
      <c r="R44" s="295"/>
      <c r="S44" s="609"/>
      <c r="T44" s="608"/>
      <c r="U44" s="295">
        <f>'B. Übersicht KA dnb'!E20</f>
        <v>0</v>
      </c>
      <c r="V44" s="609"/>
    </row>
    <row r="45" spans="2:22" ht="33.75" x14ac:dyDescent="0.2">
      <c r="B45" s="215" t="s">
        <v>261</v>
      </c>
      <c r="C45" s="204" t="s">
        <v>237</v>
      </c>
      <c r="D45" s="212"/>
      <c r="E45" s="211"/>
      <c r="F45" s="295"/>
      <c r="G45" s="609"/>
      <c r="H45" s="608"/>
      <c r="I45" s="295"/>
      <c r="J45" s="609"/>
      <c r="K45" s="608"/>
      <c r="L45" s="295"/>
      <c r="M45" s="609"/>
      <c r="N45" s="608"/>
      <c r="O45" s="295"/>
      <c r="P45" s="609"/>
      <c r="Q45" s="608"/>
      <c r="R45" s="295"/>
      <c r="S45" s="609"/>
      <c r="T45" s="608"/>
      <c r="U45" s="295">
        <f>'B. Übersicht KA dnb'!E21</f>
        <v>0</v>
      </c>
      <c r="V45" s="609"/>
    </row>
    <row r="46" spans="2:22" ht="22.5" customHeight="1" x14ac:dyDescent="0.2">
      <c r="B46" s="215" t="s">
        <v>262</v>
      </c>
      <c r="C46" s="204" t="s">
        <v>474</v>
      </c>
      <c r="D46" s="212"/>
      <c r="E46" s="214"/>
      <c r="F46" s="609"/>
      <c r="G46" s="609"/>
      <c r="H46" s="609"/>
      <c r="I46" s="609"/>
      <c r="J46" s="609"/>
      <c r="K46" s="609"/>
      <c r="L46" s="609"/>
      <c r="M46" s="609"/>
      <c r="N46" s="609"/>
      <c r="O46" s="609"/>
      <c r="P46" s="609"/>
      <c r="Q46" s="609"/>
      <c r="R46" s="295"/>
      <c r="S46" s="609"/>
      <c r="T46" s="609"/>
      <c r="U46" s="295">
        <f>'B. Übersicht KA dnb'!E22</f>
        <v>0</v>
      </c>
      <c r="V46" s="609"/>
    </row>
    <row r="47" spans="2:22" ht="22.5" customHeight="1" x14ac:dyDescent="0.2">
      <c r="B47" s="215" t="s">
        <v>92</v>
      </c>
      <c r="C47" s="204" t="s">
        <v>233</v>
      </c>
      <c r="D47" s="212"/>
      <c r="E47" s="214"/>
      <c r="F47" s="609"/>
      <c r="G47" s="609"/>
      <c r="H47" s="609"/>
      <c r="I47" s="609"/>
      <c r="J47" s="609"/>
      <c r="K47" s="609"/>
      <c r="L47" s="295"/>
      <c r="M47" s="609"/>
      <c r="N47" s="609"/>
      <c r="O47" s="295"/>
      <c r="P47" s="609"/>
      <c r="Q47" s="609"/>
      <c r="R47" s="295"/>
      <c r="S47" s="609"/>
      <c r="T47" s="609"/>
      <c r="U47" s="295">
        <f>'B. Übersicht KA dnb'!E23</f>
        <v>0</v>
      </c>
      <c r="V47" s="609"/>
    </row>
    <row r="48" spans="2:22" ht="33.75" x14ac:dyDescent="0.2">
      <c r="B48" s="215" t="s">
        <v>263</v>
      </c>
      <c r="C48" s="632" t="s">
        <v>492</v>
      </c>
      <c r="D48" s="212"/>
      <c r="E48" s="214"/>
      <c r="F48" s="612"/>
      <c r="G48" s="295"/>
      <c r="H48" s="608"/>
      <c r="I48" s="612"/>
      <c r="J48" s="295"/>
      <c r="K48" s="608"/>
      <c r="L48" s="612"/>
      <c r="M48" s="295"/>
      <c r="N48" s="608"/>
      <c r="O48" s="612"/>
      <c r="P48" s="295"/>
      <c r="Q48" s="608"/>
      <c r="R48" s="612"/>
      <c r="S48" s="295"/>
      <c r="T48" s="608"/>
      <c r="U48" s="612"/>
      <c r="V48" s="295">
        <f>'B. Übersicht KA dnb'!F24</f>
        <v>0</v>
      </c>
    </row>
    <row r="49" spans="2:22" ht="25.5" customHeight="1" x14ac:dyDescent="0.2">
      <c r="B49" s="215" t="s">
        <v>99</v>
      </c>
      <c r="C49" s="204" t="s">
        <v>477</v>
      </c>
      <c r="D49" s="212"/>
      <c r="E49" s="214"/>
      <c r="F49" s="295"/>
      <c r="G49" s="295"/>
      <c r="H49" s="608"/>
      <c r="I49" s="295"/>
      <c r="J49" s="295"/>
      <c r="K49" s="608"/>
      <c r="L49" s="295"/>
      <c r="M49" s="295"/>
      <c r="N49" s="608"/>
      <c r="O49" s="295"/>
      <c r="P49" s="295"/>
      <c r="Q49" s="608"/>
      <c r="R49" s="295"/>
      <c r="S49" s="295"/>
      <c r="T49" s="608"/>
      <c r="U49" s="295">
        <f>'B. Übersicht KA dnb'!E25</f>
        <v>0</v>
      </c>
      <c r="V49" s="295">
        <f>'B. Übersicht KA dnb'!F25</f>
        <v>0</v>
      </c>
    </row>
    <row r="50" spans="2:22" ht="25.5" customHeight="1" x14ac:dyDescent="0.2">
      <c r="B50" s="215" t="s">
        <v>100</v>
      </c>
      <c r="C50" s="204" t="s">
        <v>476</v>
      </c>
      <c r="D50" s="212"/>
      <c r="E50" s="214"/>
      <c r="F50" s="296"/>
      <c r="G50" s="296"/>
      <c r="H50" s="608"/>
      <c r="I50" s="296"/>
      <c r="J50" s="296"/>
      <c r="K50" s="608"/>
      <c r="L50" s="295"/>
      <c r="M50" s="295"/>
      <c r="N50" s="608"/>
      <c r="O50" s="295"/>
      <c r="P50" s="295"/>
      <c r="Q50" s="608"/>
      <c r="R50" s="295"/>
      <c r="S50" s="295"/>
      <c r="T50" s="608"/>
      <c r="U50" s="295">
        <f>'B. Übersicht KA dnb'!E26</f>
        <v>0</v>
      </c>
      <c r="V50" s="295">
        <f>'B. Übersicht KA dnb'!F26</f>
        <v>0</v>
      </c>
    </row>
    <row r="51" spans="2:22" ht="39.950000000000003" customHeight="1" x14ac:dyDescent="0.2">
      <c r="B51" s="633" t="s">
        <v>466</v>
      </c>
      <c r="C51" s="632" t="s">
        <v>479</v>
      </c>
      <c r="D51" s="212"/>
      <c r="E51" s="608"/>
      <c r="F51" s="608"/>
      <c r="G51" s="608"/>
      <c r="H51" s="608"/>
      <c r="I51" s="609"/>
      <c r="J51" s="609"/>
      <c r="K51" s="609"/>
      <c r="L51" s="609"/>
      <c r="M51" s="609"/>
      <c r="N51" s="609"/>
      <c r="O51" s="609"/>
      <c r="P51" s="609"/>
      <c r="Q51" s="609"/>
      <c r="R51" s="295"/>
      <c r="S51" s="608"/>
      <c r="T51" s="608"/>
      <c r="U51" s="295">
        <f>SUM('B. Übersicht KA dnb'!E27:E29)</f>
        <v>0</v>
      </c>
      <c r="V51" s="608"/>
    </row>
    <row r="52" spans="2:22" ht="25.5" customHeight="1" x14ac:dyDescent="0.2">
      <c r="B52" s="633" t="s">
        <v>467</v>
      </c>
      <c r="C52" s="632" t="s">
        <v>480</v>
      </c>
      <c r="D52" s="212"/>
      <c r="E52" s="608"/>
      <c r="F52" s="659"/>
      <c r="G52" s="608"/>
      <c r="H52" s="608"/>
      <c r="I52" s="609"/>
      <c r="J52" s="609"/>
      <c r="K52" s="609"/>
      <c r="L52" s="609"/>
      <c r="M52" s="609"/>
      <c r="N52" s="609"/>
      <c r="O52" s="609"/>
      <c r="P52" s="609"/>
      <c r="Q52" s="609"/>
      <c r="R52" s="295"/>
      <c r="S52" s="608"/>
      <c r="T52" s="608"/>
      <c r="U52" s="295">
        <f>'B. Übersicht KA dnb'!E30</f>
        <v>0</v>
      </c>
      <c r="V52" s="608"/>
    </row>
    <row r="53" spans="2:22" ht="25.5" customHeight="1" x14ac:dyDescent="0.2">
      <c r="B53" s="215" t="s">
        <v>101</v>
      </c>
      <c r="C53" s="632" t="s">
        <v>481</v>
      </c>
      <c r="D53" s="212"/>
      <c r="E53" s="214"/>
      <c r="F53" s="619"/>
      <c r="G53" s="295"/>
      <c r="H53" s="608"/>
      <c r="I53" s="619"/>
      <c r="J53" s="295"/>
      <c r="K53" s="608"/>
      <c r="L53" s="608"/>
      <c r="M53" s="295"/>
      <c r="N53" s="608"/>
      <c r="O53" s="608"/>
      <c r="P53" s="295"/>
      <c r="Q53" s="608"/>
      <c r="R53" s="613"/>
      <c r="S53" s="295"/>
      <c r="T53" s="608"/>
      <c r="U53" s="613"/>
      <c r="V53" s="295">
        <f>'B. Übersicht KA dnb'!F31</f>
        <v>0</v>
      </c>
    </row>
    <row r="54" spans="2:22" ht="25.5" customHeight="1" x14ac:dyDescent="0.2">
      <c r="B54" s="215" t="s">
        <v>268</v>
      </c>
      <c r="C54" s="632" t="s">
        <v>482</v>
      </c>
      <c r="D54" s="212"/>
      <c r="E54" s="214"/>
      <c r="F54" s="614"/>
      <c r="G54" s="295"/>
      <c r="H54" s="608"/>
      <c r="I54" s="614"/>
      <c r="J54" s="295"/>
      <c r="K54" s="608"/>
      <c r="L54" s="614"/>
      <c r="M54" s="295"/>
      <c r="N54" s="608"/>
      <c r="O54" s="614"/>
      <c r="P54" s="295"/>
      <c r="Q54" s="608"/>
      <c r="R54" s="614"/>
      <c r="S54" s="295"/>
      <c r="T54" s="608"/>
      <c r="U54" s="614"/>
      <c r="V54" s="295">
        <f>'B. Übersicht KA dnb'!F32</f>
        <v>0</v>
      </c>
    </row>
    <row r="55" spans="2:22" ht="39.950000000000003" customHeight="1" x14ac:dyDescent="0.2">
      <c r="B55" s="215" t="s">
        <v>269</v>
      </c>
      <c r="C55" s="204" t="s">
        <v>83</v>
      </c>
      <c r="D55" s="212"/>
      <c r="E55" s="211"/>
      <c r="F55" s="297"/>
      <c r="G55" s="608"/>
      <c r="H55" s="608"/>
      <c r="I55" s="295"/>
      <c r="J55" s="608"/>
      <c r="K55" s="608"/>
      <c r="L55" s="295"/>
      <c r="M55" s="608"/>
      <c r="N55" s="608"/>
      <c r="O55" s="295"/>
      <c r="P55" s="608"/>
      <c r="Q55" s="608"/>
      <c r="R55" s="295"/>
      <c r="S55" s="608"/>
      <c r="T55" s="608"/>
      <c r="U55" s="295">
        <f>'B. Übersicht KA dnb'!E33</f>
        <v>0</v>
      </c>
      <c r="V55" s="608"/>
    </row>
    <row r="56" spans="2:22" ht="39.950000000000003" customHeight="1" x14ac:dyDescent="0.2">
      <c r="B56" s="215" t="s">
        <v>241</v>
      </c>
      <c r="C56" s="204" t="s">
        <v>235</v>
      </c>
      <c r="D56" s="212"/>
      <c r="E56" s="211"/>
      <c r="F56" s="295"/>
      <c r="G56" s="297"/>
      <c r="H56" s="608"/>
      <c r="I56" s="295"/>
      <c r="J56" s="297"/>
      <c r="K56" s="608"/>
      <c r="L56" s="295"/>
      <c r="M56" s="295"/>
      <c r="N56" s="608"/>
      <c r="O56" s="295"/>
      <c r="P56" s="295"/>
      <c r="Q56" s="608"/>
      <c r="R56" s="295"/>
      <c r="S56" s="295"/>
      <c r="T56" s="608"/>
      <c r="U56" s="295">
        <f>'B. Übersicht KA dnb'!E34</f>
        <v>0</v>
      </c>
      <c r="V56" s="295">
        <f>'B. Übersicht KA dnb'!F34</f>
        <v>0</v>
      </c>
    </row>
    <row r="57" spans="2:22" ht="25.5" customHeight="1" x14ac:dyDescent="0.2">
      <c r="B57" s="215" t="s">
        <v>264</v>
      </c>
      <c r="C57" s="204" t="s">
        <v>270</v>
      </c>
      <c r="D57" s="212"/>
      <c r="E57" s="211"/>
      <c r="F57" s="295"/>
      <c r="G57" s="615"/>
      <c r="H57" s="608"/>
      <c r="I57" s="295"/>
      <c r="J57" s="615"/>
      <c r="K57" s="608"/>
      <c r="L57" s="295"/>
      <c r="M57" s="615"/>
      <c r="N57" s="608"/>
      <c r="O57" s="295"/>
      <c r="P57" s="615"/>
      <c r="Q57" s="608"/>
      <c r="R57" s="295"/>
      <c r="S57" s="615"/>
      <c r="T57" s="608"/>
      <c r="U57" s="295">
        <f>'B. Übersicht KA dnb'!E35</f>
        <v>0</v>
      </c>
      <c r="V57" s="615"/>
    </row>
    <row r="58" spans="2:22" x14ac:dyDescent="0.2">
      <c r="B58" s="209"/>
      <c r="C58" s="216"/>
      <c r="D58" s="217"/>
      <c r="E58" s="218"/>
      <c r="F58" s="616"/>
      <c r="G58" s="617"/>
      <c r="H58" s="617"/>
      <c r="I58" s="616"/>
      <c r="J58" s="617"/>
      <c r="K58" s="608"/>
      <c r="L58" s="616"/>
      <c r="M58" s="608"/>
      <c r="N58" s="608"/>
      <c r="O58" s="616"/>
      <c r="P58" s="608"/>
      <c r="Q58" s="608"/>
      <c r="R58" s="616"/>
      <c r="S58" s="608"/>
      <c r="T58" s="608"/>
      <c r="U58" s="616"/>
      <c r="V58" s="608"/>
    </row>
    <row r="59" spans="2:22" ht="25.5" customHeight="1" x14ac:dyDescent="0.2">
      <c r="B59" s="215" t="s">
        <v>271</v>
      </c>
      <c r="C59" s="204" t="s">
        <v>272</v>
      </c>
      <c r="D59" s="205" t="s">
        <v>273</v>
      </c>
      <c r="E59" s="206"/>
      <c r="F59" s="294">
        <f>IF($D$9=1,(F27-F31),(F27-F31)*($D$9))</f>
        <v>0</v>
      </c>
      <c r="G59" s="608"/>
      <c r="H59" s="608"/>
      <c r="I59" s="295">
        <f>F59</f>
        <v>0</v>
      </c>
      <c r="J59" s="608"/>
      <c r="K59" s="608"/>
      <c r="L59" s="295">
        <f>I59</f>
        <v>0</v>
      </c>
      <c r="M59" s="608"/>
      <c r="N59" s="608"/>
      <c r="O59" s="295">
        <f>L59</f>
        <v>0</v>
      </c>
      <c r="P59" s="608"/>
      <c r="Q59" s="608"/>
      <c r="R59" s="295">
        <f>O59</f>
        <v>0</v>
      </c>
      <c r="S59" s="608"/>
      <c r="T59" s="608"/>
      <c r="U59" s="295">
        <f>R59</f>
        <v>0</v>
      </c>
      <c r="V59" s="618"/>
    </row>
    <row r="60" spans="2:22" x14ac:dyDescent="0.2">
      <c r="B60" s="219"/>
      <c r="C60" s="214"/>
      <c r="D60" s="214"/>
      <c r="E60" s="214"/>
      <c r="F60" s="213"/>
      <c r="G60" s="220"/>
      <c r="H60" s="220"/>
      <c r="I60" s="213"/>
      <c r="J60" s="220"/>
      <c r="K60" s="220"/>
      <c r="L60" s="220"/>
      <c r="M60" s="220"/>
      <c r="N60" s="220"/>
      <c r="O60" s="220"/>
      <c r="P60" s="220"/>
      <c r="Q60" s="220"/>
      <c r="R60" s="220"/>
      <c r="S60" s="220"/>
      <c r="T60" s="220"/>
      <c r="U60" s="220"/>
    </row>
    <row r="61" spans="2:22" ht="25.5" customHeight="1" x14ac:dyDescent="0.2">
      <c r="B61" s="203" t="s">
        <v>274</v>
      </c>
      <c r="C61" s="204" t="s">
        <v>275</v>
      </c>
      <c r="D61" s="205" t="s">
        <v>276</v>
      </c>
      <c r="E61" s="212"/>
      <c r="F61" s="221"/>
      <c r="G61" s="222"/>
      <c r="H61" s="222"/>
      <c r="I61" s="223">
        <f>IF(I63&lt;&gt;0,1-I63,1-I62)</f>
        <v>0.8</v>
      </c>
      <c r="J61" s="222"/>
      <c r="K61" s="222"/>
      <c r="L61" s="223">
        <f>IF(L63&lt;&gt;0,I61-L63,I61-L62)</f>
        <v>0.60000000000000009</v>
      </c>
      <c r="M61" s="222"/>
      <c r="N61" s="222"/>
      <c r="O61" s="223">
        <f>IF(O63&lt;&gt;0,L61-O63,L61-O62)</f>
        <v>0.40000000000000008</v>
      </c>
      <c r="P61" s="222"/>
      <c r="Q61" s="222"/>
      <c r="R61" s="223">
        <f>IF(R63&lt;&gt;0,O61-R63,O61-R62)</f>
        <v>0.20000000000000007</v>
      </c>
      <c r="S61" s="222"/>
      <c r="T61" s="222"/>
      <c r="U61" s="223">
        <f>IF(U63&lt;&gt;0,R61-U63,R61-U62)</f>
        <v>5.5511151231257827E-17</v>
      </c>
    </row>
    <row r="62" spans="2:22" ht="25.5" customHeight="1" x14ac:dyDescent="0.2">
      <c r="B62" s="203" t="s">
        <v>274</v>
      </c>
      <c r="C62" s="204" t="s">
        <v>275</v>
      </c>
      <c r="D62" s="224" t="s">
        <v>277</v>
      </c>
      <c r="E62" s="225"/>
      <c r="F62" s="226">
        <f>D10</f>
        <v>0.2</v>
      </c>
      <c r="G62" s="222"/>
      <c r="H62" s="222"/>
      <c r="I62" s="223">
        <f>F62</f>
        <v>0.2</v>
      </c>
      <c r="J62" s="222"/>
      <c r="K62" s="222"/>
      <c r="L62" s="223">
        <f>I62</f>
        <v>0.2</v>
      </c>
      <c r="M62" s="222"/>
      <c r="N62" s="222"/>
      <c r="O62" s="223">
        <f>L62</f>
        <v>0.2</v>
      </c>
      <c r="P62" s="222"/>
      <c r="Q62" s="222"/>
      <c r="R62" s="223">
        <f>O62</f>
        <v>0.2</v>
      </c>
      <c r="S62" s="222"/>
      <c r="T62" s="222"/>
      <c r="U62" s="223">
        <f>R62</f>
        <v>0.2</v>
      </c>
    </row>
    <row r="63" spans="2:22" ht="25.5" customHeight="1" x14ac:dyDescent="0.2">
      <c r="B63" s="203" t="s">
        <v>278</v>
      </c>
      <c r="C63" s="204" t="s">
        <v>279</v>
      </c>
      <c r="D63" s="224" t="s">
        <v>280</v>
      </c>
      <c r="E63" s="229"/>
      <c r="F63" s="277"/>
      <c r="G63" s="222"/>
      <c r="H63" s="222"/>
      <c r="I63" s="227">
        <f>F63</f>
        <v>0</v>
      </c>
      <c r="J63" s="222"/>
      <c r="K63" s="222"/>
      <c r="L63" s="227">
        <f>I63</f>
        <v>0</v>
      </c>
      <c r="M63" s="222"/>
      <c r="N63" s="222"/>
      <c r="O63" s="227">
        <f>L63</f>
        <v>0</v>
      </c>
      <c r="P63" s="222"/>
      <c r="Q63" s="222"/>
      <c r="R63" s="227">
        <f>O63</f>
        <v>0</v>
      </c>
      <c r="S63" s="222"/>
      <c r="T63" s="222"/>
      <c r="U63" s="227">
        <f>R63</f>
        <v>0</v>
      </c>
    </row>
    <row r="64" spans="2:22" x14ac:dyDescent="0.2">
      <c r="B64" s="219"/>
      <c r="C64" s="214"/>
      <c r="D64" s="214"/>
      <c r="E64" s="214"/>
      <c r="F64" s="213"/>
      <c r="G64" s="220"/>
      <c r="H64" s="220"/>
      <c r="I64" s="213"/>
      <c r="J64" s="220"/>
      <c r="K64" s="220"/>
      <c r="L64" s="220"/>
      <c r="M64" s="220"/>
      <c r="N64" s="220"/>
      <c r="O64" s="220"/>
      <c r="P64" s="220"/>
      <c r="Q64" s="220"/>
      <c r="R64" s="220"/>
      <c r="S64" s="220"/>
      <c r="T64" s="220"/>
      <c r="U64" s="220"/>
    </row>
    <row r="65" spans="2:21" ht="25.5" customHeight="1" x14ac:dyDescent="0.2">
      <c r="B65" s="203" t="s">
        <v>281</v>
      </c>
      <c r="C65" s="204" t="s">
        <v>34</v>
      </c>
      <c r="D65" s="204" t="s">
        <v>282</v>
      </c>
      <c r="E65" s="206"/>
      <c r="F65" s="294">
        <f>IF($D$9=1,0,(F27-F31)*(1-$D$9))</f>
        <v>0</v>
      </c>
      <c r="G65" s="208"/>
      <c r="H65" s="208"/>
      <c r="I65" s="295">
        <f>F65</f>
        <v>0</v>
      </c>
      <c r="J65" s="208"/>
      <c r="K65" s="208"/>
      <c r="L65" s="295">
        <f>I65</f>
        <v>0</v>
      </c>
      <c r="M65" s="208"/>
      <c r="N65" s="208"/>
      <c r="O65" s="295">
        <f>L65</f>
        <v>0</v>
      </c>
      <c r="P65" s="208"/>
      <c r="Q65" s="208"/>
      <c r="R65" s="295">
        <f>O65</f>
        <v>0</v>
      </c>
      <c r="S65" s="208"/>
      <c r="T65" s="208"/>
      <c r="U65" s="295">
        <f>R65</f>
        <v>0</v>
      </c>
    </row>
    <row r="66" spans="2:21" ht="25.5" customHeight="1" x14ac:dyDescent="0.2">
      <c r="B66" s="209"/>
      <c r="C66" s="204" t="s">
        <v>283</v>
      </c>
      <c r="D66" s="228" t="s">
        <v>284</v>
      </c>
      <c r="E66" s="229"/>
      <c r="F66" s="230"/>
      <c r="G66" s="208"/>
      <c r="H66" s="208"/>
      <c r="I66" s="294">
        <f>I61*I65</f>
        <v>0</v>
      </c>
      <c r="J66" s="208"/>
      <c r="K66" s="208"/>
      <c r="L66" s="294">
        <f>L61*L65</f>
        <v>0</v>
      </c>
      <c r="M66" s="208"/>
      <c r="N66" s="208"/>
      <c r="O66" s="294">
        <f>O61*O65</f>
        <v>0</v>
      </c>
      <c r="P66" s="208"/>
      <c r="Q66" s="208"/>
      <c r="R66" s="294">
        <f>R61*R65</f>
        <v>0</v>
      </c>
      <c r="S66" s="208"/>
      <c r="T66" s="208"/>
      <c r="U66" s="294">
        <f>U61*U65</f>
        <v>0</v>
      </c>
    </row>
    <row r="67" spans="2:21" ht="25.5" customHeight="1" x14ac:dyDescent="0.2">
      <c r="B67" s="203" t="s">
        <v>278</v>
      </c>
      <c r="C67" s="204" t="s">
        <v>35</v>
      </c>
      <c r="D67" s="228" t="s">
        <v>285</v>
      </c>
      <c r="E67" s="229"/>
      <c r="F67" s="220"/>
      <c r="G67" s="208"/>
      <c r="H67" s="208"/>
      <c r="I67" s="294">
        <f>I65-I66</f>
        <v>0</v>
      </c>
      <c r="J67" s="208"/>
      <c r="K67" s="208"/>
      <c r="L67" s="294">
        <f>L65-L66</f>
        <v>0</v>
      </c>
      <c r="M67" s="208"/>
      <c r="N67" s="208"/>
      <c r="O67" s="294">
        <f>O65-O66</f>
        <v>0</v>
      </c>
      <c r="P67" s="208"/>
      <c r="Q67" s="208"/>
      <c r="R67" s="294">
        <f>R65-R66</f>
        <v>0</v>
      </c>
      <c r="S67" s="208"/>
      <c r="T67" s="208"/>
      <c r="U67" s="294">
        <f>U65-U66</f>
        <v>0</v>
      </c>
    </row>
    <row r="68" spans="2:21" x14ac:dyDescent="0.2">
      <c r="B68" s="219"/>
      <c r="C68" s="214"/>
      <c r="D68" s="214"/>
      <c r="E68" s="214"/>
      <c r="F68" s="213"/>
      <c r="G68" s="220"/>
      <c r="H68" s="220"/>
      <c r="I68" s="213"/>
      <c r="J68" s="220"/>
      <c r="K68" s="220"/>
      <c r="L68" s="220"/>
      <c r="M68" s="220"/>
      <c r="N68" s="220"/>
      <c r="O68" s="220"/>
      <c r="P68" s="220"/>
      <c r="Q68" s="220"/>
      <c r="R68" s="220"/>
      <c r="S68" s="220"/>
      <c r="T68" s="220"/>
      <c r="U68" s="220"/>
    </row>
    <row r="69" spans="2:21" ht="25.5" customHeight="1" x14ac:dyDescent="0.2">
      <c r="B69" s="203" t="s">
        <v>286</v>
      </c>
      <c r="C69" s="204" t="s">
        <v>287</v>
      </c>
      <c r="D69" s="205" t="s">
        <v>288</v>
      </c>
      <c r="E69" s="212"/>
      <c r="F69" s="220"/>
      <c r="G69" s="208"/>
      <c r="H69" s="208"/>
      <c r="I69" s="278">
        <f>H9</f>
        <v>104.1</v>
      </c>
      <c r="J69" s="222"/>
      <c r="K69" s="222"/>
      <c r="L69" s="278">
        <f>H10</f>
        <v>105.7</v>
      </c>
      <c r="M69" s="222"/>
      <c r="N69" s="222"/>
      <c r="O69" s="278">
        <f>H11</f>
        <v>106.6</v>
      </c>
      <c r="P69" s="222"/>
      <c r="Q69" s="222"/>
      <c r="R69" s="278">
        <f>H12</f>
        <v>106.9</v>
      </c>
      <c r="S69" s="222"/>
      <c r="T69" s="222"/>
      <c r="U69" s="278">
        <f>H13</f>
        <v>107.4</v>
      </c>
    </row>
    <row r="70" spans="2:21" ht="25.5" customHeight="1" x14ac:dyDescent="0.2">
      <c r="B70" s="203" t="s">
        <v>289</v>
      </c>
      <c r="C70" s="204" t="s">
        <v>290</v>
      </c>
      <c r="D70" s="205" t="s">
        <v>291</v>
      </c>
      <c r="E70" s="212"/>
      <c r="F70" s="220"/>
      <c r="G70" s="208"/>
      <c r="H70" s="208"/>
      <c r="I70" s="278">
        <f>H8</f>
        <v>102.1</v>
      </c>
      <c r="J70" s="222"/>
      <c r="K70" s="222"/>
      <c r="L70" s="227">
        <f>I70</f>
        <v>102.1</v>
      </c>
      <c r="M70" s="222"/>
      <c r="N70" s="222"/>
      <c r="O70" s="227">
        <f>I70</f>
        <v>102.1</v>
      </c>
      <c r="P70" s="222"/>
      <c r="Q70" s="222"/>
      <c r="R70" s="227">
        <f>I70</f>
        <v>102.1</v>
      </c>
      <c r="S70" s="222"/>
      <c r="T70" s="222"/>
      <c r="U70" s="227">
        <f>I70</f>
        <v>102.1</v>
      </c>
    </row>
    <row r="71" spans="2:21" ht="25.5" customHeight="1" x14ac:dyDescent="0.2">
      <c r="B71" s="203" t="s">
        <v>292</v>
      </c>
      <c r="C71" s="204" t="s">
        <v>293</v>
      </c>
      <c r="D71" s="231" t="s">
        <v>294</v>
      </c>
      <c r="E71" s="232"/>
      <c r="F71" s="220"/>
      <c r="G71" s="208"/>
      <c r="H71" s="208"/>
      <c r="I71" s="233">
        <v>1.4999999999999999E-2</v>
      </c>
      <c r="J71" s="234"/>
      <c r="K71" s="234"/>
      <c r="L71" s="233">
        <v>3.0224999999999724E-2</v>
      </c>
      <c r="M71" s="208"/>
      <c r="N71" s="234"/>
      <c r="O71" s="233">
        <v>4.5678374999999605E-2</v>
      </c>
      <c r="P71" s="234"/>
      <c r="Q71" s="234"/>
      <c r="R71" s="233">
        <v>6.136355062499943E-2</v>
      </c>
      <c r="S71" s="234"/>
      <c r="T71" s="234"/>
      <c r="U71" s="233">
        <v>7.7284003884374286E-2</v>
      </c>
    </row>
    <row r="72" spans="2:21" ht="25.5" customHeight="1" x14ac:dyDescent="0.2">
      <c r="B72" s="209"/>
      <c r="C72" s="204" t="s">
        <v>36</v>
      </c>
      <c r="D72" s="210"/>
      <c r="E72" s="214"/>
      <c r="F72" s="220"/>
      <c r="G72" s="208"/>
      <c r="H72" s="208"/>
      <c r="I72" s="294">
        <f>((I69/I70)-I71)*(I59+I66)</f>
        <v>0</v>
      </c>
      <c r="J72" s="208"/>
      <c r="K72" s="208"/>
      <c r="L72" s="294">
        <f>((L69/L70)-L71)*(L59+L66)</f>
        <v>0</v>
      </c>
      <c r="M72" s="208"/>
      <c r="N72" s="208"/>
      <c r="O72" s="294">
        <f>((O69/O70)-O71)*(O59+O66)</f>
        <v>0</v>
      </c>
      <c r="P72" s="208"/>
      <c r="Q72" s="208"/>
      <c r="R72" s="294">
        <f>((R69/R70)-R71)*(R59+R66)</f>
        <v>0</v>
      </c>
      <c r="S72" s="208"/>
      <c r="T72" s="208"/>
      <c r="U72" s="294">
        <f>((U69/U70)-U71)*(U59+U66)</f>
        <v>0</v>
      </c>
    </row>
    <row r="73" spans="2:21" x14ac:dyDescent="0.2">
      <c r="B73" s="235"/>
      <c r="C73" s="235"/>
      <c r="D73" s="235"/>
      <c r="E73" s="236"/>
      <c r="F73" s="235"/>
      <c r="G73" s="235"/>
      <c r="H73" s="235"/>
      <c r="I73" s="235"/>
      <c r="J73" s="235"/>
      <c r="K73" s="235"/>
      <c r="L73" s="235"/>
      <c r="M73" s="235"/>
      <c r="N73" s="235"/>
      <c r="O73" s="235"/>
      <c r="P73" s="235"/>
      <c r="Q73" s="235"/>
      <c r="R73" s="235"/>
      <c r="S73" s="235"/>
      <c r="T73" s="235"/>
      <c r="U73" s="235"/>
    </row>
    <row r="74" spans="2:21" ht="25.5" customHeight="1" x14ac:dyDescent="0.2">
      <c r="B74" s="203" t="s">
        <v>295</v>
      </c>
      <c r="C74" s="204" t="s">
        <v>296</v>
      </c>
      <c r="D74" s="204" t="s">
        <v>297</v>
      </c>
      <c r="E74" s="214"/>
      <c r="F74" s="213"/>
      <c r="G74" s="220"/>
      <c r="H74" s="220"/>
      <c r="I74" s="279">
        <f>IF('C1. Sonstiges'!C5="ja",('C1. Sonstiges'!D6/(('C. Erlösobergrenze'!I59+'C. Erlösobergrenze'!I66)*(('C. Erlösobergrenze'!I69/'C. Erlösobergrenze'!I70)-'C. Erlösobergrenze'!I71)))+1,1)</f>
        <v>1</v>
      </c>
      <c r="J74" s="220"/>
      <c r="K74" s="220"/>
      <c r="L74" s="279">
        <f>IF('C1. Sonstiges'!D5="ja",('C1. Sonstiges'!E6/(('C. Erlösobergrenze'!L59+'C. Erlösobergrenze'!L66)*(('C. Erlösobergrenze'!L69/'C. Erlösobergrenze'!L70)-'C. Erlösobergrenze'!L71)))+1,I74)</f>
        <v>1</v>
      </c>
      <c r="M74" s="220"/>
      <c r="N74" s="220"/>
      <c r="O74" s="279">
        <f>IF('C1. Sonstiges'!E5="ja",('C1. Sonstiges'!F6/(('C. Erlösobergrenze'!O59+'C. Erlösobergrenze'!O66)*(('C. Erlösobergrenze'!O69/'C. Erlösobergrenze'!O70)-'C. Erlösobergrenze'!O71)))+1,L74)</f>
        <v>1</v>
      </c>
      <c r="P74" s="220"/>
      <c r="Q74" s="220"/>
      <c r="R74" s="279">
        <f>IF('C1. Sonstiges'!F5="ja",('C1. Sonstiges'!G6/(('C. Erlösobergrenze'!R59+'C. Erlösobergrenze'!R66)*(('C. Erlösobergrenze'!R69/'C. Erlösobergrenze'!R70)-'C. Erlösobergrenze'!R71)))+1,O74)</f>
        <v>1</v>
      </c>
      <c r="S74" s="220"/>
      <c r="T74" s="220"/>
      <c r="U74" s="279">
        <f>IF('C1. Sonstiges'!G5="ja",('C1. Sonstiges'!H6/(('C. Erlösobergrenze'!U59+'C. Erlösobergrenze'!U66)*(('C. Erlösobergrenze'!U69/'C. Erlösobergrenze'!U70)-'C. Erlösobergrenze'!U71)))+1,R74)</f>
        <v>1</v>
      </c>
    </row>
    <row r="75" spans="2:21" x14ac:dyDescent="0.2">
      <c r="B75" s="219"/>
      <c r="C75" s="214"/>
      <c r="D75" s="214"/>
      <c r="E75" s="214"/>
      <c r="F75" s="213"/>
      <c r="G75" s="220"/>
      <c r="H75" s="220"/>
      <c r="I75" s="213"/>
      <c r="J75" s="220"/>
      <c r="K75" s="220"/>
      <c r="L75" s="213"/>
      <c r="M75" s="220"/>
      <c r="N75" s="220"/>
      <c r="O75" s="213"/>
      <c r="P75" s="220"/>
      <c r="Q75" s="220"/>
      <c r="R75" s="213"/>
      <c r="S75" s="220"/>
      <c r="T75" s="220"/>
      <c r="U75" s="213"/>
    </row>
    <row r="76" spans="2:21" ht="25.5" customHeight="1" x14ac:dyDescent="0.2">
      <c r="B76" s="203" t="s">
        <v>298</v>
      </c>
      <c r="C76" s="204" t="s">
        <v>299</v>
      </c>
      <c r="D76" s="237" t="s">
        <v>300</v>
      </c>
      <c r="E76" s="214"/>
      <c r="F76" s="213"/>
      <c r="G76" s="220"/>
      <c r="H76" s="220"/>
      <c r="I76" s="296"/>
      <c r="J76" s="220"/>
      <c r="K76" s="220"/>
      <c r="L76" s="296"/>
      <c r="M76" s="220"/>
      <c r="N76" s="220"/>
      <c r="O76" s="296"/>
      <c r="P76" s="220"/>
      <c r="Q76" s="220"/>
      <c r="R76" s="296"/>
      <c r="S76" s="220"/>
      <c r="T76" s="220"/>
      <c r="U76" s="296"/>
    </row>
    <row r="77" spans="2:21" x14ac:dyDescent="0.2">
      <c r="B77" s="219"/>
      <c r="C77" s="214"/>
      <c r="D77" s="214"/>
      <c r="E77" s="214"/>
      <c r="F77" s="213"/>
      <c r="G77" s="220"/>
      <c r="H77" s="220"/>
      <c r="I77" s="213"/>
      <c r="J77" s="220"/>
      <c r="K77" s="220"/>
      <c r="L77" s="213"/>
      <c r="M77" s="220"/>
      <c r="N77" s="220"/>
      <c r="O77" s="213"/>
      <c r="P77" s="220"/>
      <c r="Q77" s="220"/>
      <c r="R77" s="213"/>
      <c r="S77" s="220"/>
      <c r="T77" s="220"/>
      <c r="U77" s="213"/>
    </row>
    <row r="78" spans="2:21" ht="25.5" customHeight="1" x14ac:dyDescent="0.2">
      <c r="B78" s="238"/>
      <c r="C78" s="204" t="s">
        <v>301</v>
      </c>
      <c r="D78" s="231" t="s">
        <v>302</v>
      </c>
      <c r="E78" s="212"/>
      <c r="F78" s="213"/>
      <c r="G78" s="208"/>
      <c r="H78" s="208"/>
      <c r="I78" s="296"/>
      <c r="J78" s="208"/>
      <c r="K78" s="208"/>
      <c r="L78" s="296"/>
      <c r="M78" s="207"/>
      <c r="N78" s="207"/>
      <c r="O78" s="296"/>
      <c r="P78" s="207"/>
      <c r="Q78" s="207"/>
      <c r="R78" s="296"/>
      <c r="S78" s="207"/>
      <c r="T78" s="207"/>
      <c r="U78" s="296"/>
    </row>
    <row r="79" spans="2:21" ht="25.5" customHeight="1" x14ac:dyDescent="0.2">
      <c r="B79" s="238"/>
      <c r="C79" s="204" t="s">
        <v>301</v>
      </c>
      <c r="D79" s="231" t="s">
        <v>321</v>
      </c>
      <c r="E79" s="212"/>
      <c r="F79" s="213"/>
      <c r="G79" s="208"/>
      <c r="H79" s="208"/>
      <c r="I79" s="296"/>
      <c r="J79" s="208"/>
      <c r="K79" s="208"/>
      <c r="L79" s="305">
        <f>I79</f>
        <v>0</v>
      </c>
      <c r="M79" s="207"/>
      <c r="N79" s="207"/>
      <c r="O79" s="305">
        <f>L79</f>
        <v>0</v>
      </c>
      <c r="P79" s="207"/>
      <c r="Q79" s="207"/>
      <c r="R79" s="305">
        <f>O79</f>
        <v>0</v>
      </c>
      <c r="S79" s="207"/>
      <c r="T79" s="207"/>
      <c r="U79" s="305">
        <f>R79</f>
        <v>0</v>
      </c>
    </row>
    <row r="80" spans="2:21" x14ac:dyDescent="0.2">
      <c r="B80" s="219"/>
      <c r="C80" s="214"/>
      <c r="D80" s="214"/>
      <c r="E80" s="214"/>
      <c r="F80" s="213"/>
      <c r="G80" s="220"/>
      <c r="H80" s="220"/>
      <c r="I80" s="213"/>
      <c r="J80" s="220"/>
      <c r="K80" s="220"/>
      <c r="L80" s="213"/>
      <c r="M80" s="220"/>
      <c r="N80" s="220"/>
      <c r="O80" s="213"/>
      <c r="P80" s="220"/>
      <c r="Q80" s="220"/>
      <c r="R80" s="213"/>
      <c r="S80" s="220"/>
      <c r="T80" s="220"/>
      <c r="U80" s="213"/>
    </row>
    <row r="81" spans="2:21" ht="25.5" customHeight="1" x14ac:dyDescent="0.2">
      <c r="B81" s="203" t="s">
        <v>303</v>
      </c>
      <c r="C81" s="204" t="s">
        <v>304</v>
      </c>
      <c r="D81" s="205" t="s">
        <v>305</v>
      </c>
      <c r="E81" s="212"/>
      <c r="F81" s="213"/>
      <c r="G81" s="208"/>
      <c r="H81" s="208"/>
      <c r="I81" s="296"/>
      <c r="J81" s="208"/>
      <c r="K81" s="208"/>
      <c r="L81" s="296"/>
      <c r="M81" s="207"/>
      <c r="N81" s="207"/>
      <c r="O81" s="296"/>
      <c r="P81" s="207"/>
      <c r="Q81" s="207"/>
      <c r="R81" s="296"/>
      <c r="S81" s="207"/>
      <c r="T81" s="207"/>
      <c r="U81" s="296"/>
    </row>
    <row r="82" spans="2:21" x14ac:dyDescent="0.2">
      <c r="B82" s="239"/>
      <c r="C82" s="214"/>
      <c r="D82" s="214"/>
      <c r="E82" s="214"/>
      <c r="F82" s="213"/>
      <c r="G82" s="220"/>
      <c r="H82" s="220"/>
      <c r="I82" s="213"/>
      <c r="J82" s="220"/>
      <c r="K82" s="220"/>
      <c r="L82" s="220"/>
      <c r="M82" s="220"/>
      <c r="N82" s="220"/>
      <c r="O82" s="220"/>
      <c r="P82" s="220"/>
      <c r="Q82" s="220"/>
      <c r="R82" s="220"/>
      <c r="S82" s="220"/>
      <c r="T82" s="220"/>
      <c r="U82" s="220"/>
    </row>
    <row r="83" spans="2:21" ht="25.5" customHeight="1" x14ac:dyDescent="0.2">
      <c r="B83" s="203" t="s">
        <v>306</v>
      </c>
      <c r="C83" s="204" t="s">
        <v>307</v>
      </c>
      <c r="D83" s="204" t="s">
        <v>308</v>
      </c>
      <c r="E83" s="212"/>
      <c r="F83" s="213"/>
      <c r="G83" s="208"/>
      <c r="H83" s="208"/>
      <c r="I83" s="305">
        <f>SUM(I84:I86)</f>
        <v>0</v>
      </c>
      <c r="J83" s="208"/>
      <c r="K83" s="208"/>
      <c r="L83" s="305">
        <f>SUM(L84:L86)</f>
        <v>0</v>
      </c>
      <c r="M83" s="208"/>
      <c r="N83" s="208"/>
      <c r="O83" s="305">
        <f>SUM(O84:O86)</f>
        <v>0</v>
      </c>
      <c r="P83" s="208"/>
      <c r="Q83" s="208"/>
      <c r="R83" s="305">
        <f>SUM(R84:R86)</f>
        <v>0</v>
      </c>
      <c r="S83" s="208"/>
      <c r="T83" s="208"/>
      <c r="U83" s="305">
        <f>SUM(U84:U86)</f>
        <v>0</v>
      </c>
    </row>
    <row r="84" spans="2:21" ht="25.5" customHeight="1" x14ac:dyDescent="0.2">
      <c r="B84" s="209"/>
      <c r="C84" s="280"/>
      <c r="D84" s="229"/>
      <c r="E84" s="239"/>
      <c r="F84" s="213"/>
      <c r="G84" s="208"/>
      <c r="H84" s="208"/>
      <c r="I84" s="306"/>
      <c r="J84" s="208"/>
      <c r="K84" s="208"/>
      <c r="L84" s="306"/>
      <c r="M84" s="208"/>
      <c r="N84" s="208"/>
      <c r="O84" s="306"/>
      <c r="P84" s="208"/>
      <c r="Q84" s="208"/>
      <c r="R84" s="306"/>
      <c r="S84" s="208"/>
      <c r="T84" s="208"/>
      <c r="U84" s="306"/>
    </row>
    <row r="85" spans="2:21" ht="25.5" customHeight="1" x14ac:dyDescent="0.2">
      <c r="B85" s="209"/>
      <c r="C85" s="280"/>
      <c r="D85" s="229"/>
      <c r="E85" s="239"/>
      <c r="F85" s="213"/>
      <c r="G85" s="208"/>
      <c r="H85" s="208"/>
      <c r="I85" s="306"/>
      <c r="J85" s="208"/>
      <c r="K85" s="208"/>
      <c r="L85" s="306"/>
      <c r="M85" s="208"/>
      <c r="N85" s="208"/>
      <c r="O85" s="306"/>
      <c r="P85" s="208"/>
      <c r="Q85" s="208"/>
      <c r="R85" s="306"/>
      <c r="S85" s="208"/>
      <c r="T85" s="208"/>
      <c r="U85" s="306"/>
    </row>
    <row r="86" spans="2:21" ht="25.5" customHeight="1" x14ac:dyDescent="0.2">
      <c r="B86" s="209"/>
      <c r="C86" s="280"/>
      <c r="D86" s="229"/>
      <c r="E86" s="239"/>
      <c r="F86" s="213"/>
      <c r="G86" s="208"/>
      <c r="H86" s="208"/>
      <c r="I86" s="306"/>
      <c r="J86" s="208"/>
      <c r="K86" s="208"/>
      <c r="L86" s="306"/>
      <c r="M86" s="208"/>
      <c r="N86" s="208"/>
      <c r="O86" s="306"/>
      <c r="P86" s="208"/>
      <c r="Q86" s="208"/>
      <c r="R86" s="306"/>
      <c r="S86" s="208"/>
      <c r="T86" s="208"/>
      <c r="U86" s="306"/>
    </row>
    <row r="87" spans="2:21" x14ac:dyDescent="0.2">
      <c r="B87" s="219"/>
      <c r="C87" s="214"/>
      <c r="D87" s="214"/>
      <c r="E87" s="214"/>
      <c r="F87" s="213"/>
      <c r="G87" s="220"/>
      <c r="H87" s="220"/>
      <c r="I87" s="213"/>
      <c r="J87" s="220"/>
      <c r="K87" s="220"/>
      <c r="L87" s="220"/>
      <c r="M87" s="220"/>
      <c r="N87" s="220"/>
      <c r="O87" s="220"/>
      <c r="P87" s="220"/>
      <c r="Q87" s="220"/>
      <c r="R87" s="220"/>
      <c r="S87" s="220"/>
      <c r="T87" s="220"/>
      <c r="U87" s="220"/>
    </row>
    <row r="88" spans="2:21" ht="25.5" customHeight="1" x14ac:dyDescent="0.2">
      <c r="B88" s="216"/>
      <c r="C88" s="204" t="s">
        <v>31</v>
      </c>
      <c r="D88" s="205" t="s">
        <v>309</v>
      </c>
      <c r="E88" s="212"/>
      <c r="F88" s="213"/>
      <c r="G88" s="208"/>
      <c r="H88" s="208"/>
      <c r="I88" s="305">
        <f>SUM(I89:I94)</f>
        <v>0</v>
      </c>
      <c r="J88" s="208"/>
      <c r="K88" s="207"/>
      <c r="L88" s="305">
        <f>SUM(L89:L94)</f>
        <v>0</v>
      </c>
      <c r="M88" s="207"/>
      <c r="N88" s="207"/>
      <c r="O88" s="305">
        <f>SUM(O89:O94)</f>
        <v>0</v>
      </c>
      <c r="P88" s="207"/>
      <c r="Q88" s="207"/>
      <c r="R88" s="305">
        <f>SUM(R89:R94)</f>
        <v>0</v>
      </c>
      <c r="S88" s="207"/>
      <c r="T88" s="207"/>
      <c r="U88" s="305">
        <f>SUM(U89:U94)</f>
        <v>0</v>
      </c>
    </row>
    <row r="89" spans="2:21" ht="25.5" customHeight="1" x14ac:dyDescent="0.2">
      <c r="B89" s="216"/>
      <c r="C89" s="204" t="s">
        <v>310</v>
      </c>
      <c r="D89" s="240"/>
      <c r="E89" s="239"/>
      <c r="F89" s="213"/>
      <c r="G89" s="208"/>
      <c r="H89" s="208"/>
      <c r="I89" s="313">
        <f>'D. Netzübergänge'!J7</f>
        <v>0</v>
      </c>
      <c r="J89" s="208"/>
      <c r="K89" s="208"/>
      <c r="L89" s="313">
        <f>'D. Netzübergänge'!J8</f>
        <v>0</v>
      </c>
      <c r="M89" s="207"/>
      <c r="N89" s="207"/>
      <c r="O89" s="313">
        <f>'D. Netzübergänge'!J9</f>
        <v>0</v>
      </c>
      <c r="P89" s="207"/>
      <c r="Q89" s="207"/>
      <c r="R89" s="313">
        <f>'D. Netzübergänge'!J10</f>
        <v>0</v>
      </c>
      <c r="S89" s="207"/>
      <c r="T89" s="207"/>
      <c r="U89" s="313">
        <f>'D. Netzübergänge'!J11</f>
        <v>0</v>
      </c>
    </row>
    <row r="90" spans="2:21" ht="25.5" customHeight="1" x14ac:dyDescent="0.2">
      <c r="B90" s="216"/>
      <c r="C90" s="204" t="s">
        <v>311</v>
      </c>
      <c r="D90" s="229"/>
      <c r="E90" s="239"/>
      <c r="F90" s="213"/>
      <c r="G90" s="208"/>
      <c r="H90" s="208"/>
      <c r="I90" s="306"/>
      <c r="J90" s="208"/>
      <c r="K90" s="208"/>
      <c r="L90" s="306"/>
      <c r="M90" s="207"/>
      <c r="N90" s="207"/>
      <c r="O90" s="306"/>
      <c r="P90" s="207"/>
      <c r="Q90" s="207"/>
      <c r="R90" s="306"/>
      <c r="S90" s="207"/>
      <c r="T90" s="207"/>
      <c r="U90" s="306"/>
    </row>
    <row r="91" spans="2:21" ht="25.5" customHeight="1" x14ac:dyDescent="0.2">
      <c r="B91" s="216"/>
      <c r="C91" s="204" t="s">
        <v>312</v>
      </c>
      <c r="D91" s="229"/>
      <c r="E91" s="239"/>
      <c r="F91" s="213"/>
      <c r="G91" s="208"/>
      <c r="H91" s="208"/>
      <c r="I91" s="306"/>
      <c r="J91" s="208"/>
      <c r="K91" s="208"/>
      <c r="L91" s="306"/>
      <c r="M91" s="207"/>
      <c r="N91" s="207"/>
      <c r="O91" s="306"/>
      <c r="P91" s="207"/>
      <c r="Q91" s="207"/>
      <c r="R91" s="306"/>
      <c r="S91" s="207"/>
      <c r="T91" s="207"/>
      <c r="U91" s="306"/>
    </row>
    <row r="92" spans="2:21" ht="25.5" customHeight="1" x14ac:dyDescent="0.2">
      <c r="B92" s="216"/>
      <c r="C92" s="280"/>
      <c r="D92" s="229"/>
      <c r="E92" s="239"/>
      <c r="F92" s="213"/>
      <c r="G92" s="208"/>
      <c r="H92" s="208"/>
      <c r="I92" s="306"/>
      <c r="J92" s="208"/>
      <c r="K92" s="208"/>
      <c r="L92" s="306"/>
      <c r="M92" s="207"/>
      <c r="N92" s="207"/>
      <c r="O92" s="306"/>
      <c r="P92" s="207"/>
      <c r="Q92" s="207"/>
      <c r="R92" s="306"/>
      <c r="S92" s="207"/>
      <c r="T92" s="207"/>
      <c r="U92" s="306"/>
    </row>
    <row r="93" spans="2:21" ht="25.5" customHeight="1" x14ac:dyDescent="0.2">
      <c r="B93" s="216"/>
      <c r="C93" s="280"/>
      <c r="D93" s="229"/>
      <c r="E93" s="239"/>
      <c r="F93" s="213"/>
      <c r="G93" s="208"/>
      <c r="H93" s="208"/>
      <c r="I93" s="306"/>
      <c r="J93" s="208"/>
      <c r="K93" s="208"/>
      <c r="L93" s="306"/>
      <c r="M93" s="207"/>
      <c r="N93" s="207"/>
      <c r="O93" s="306"/>
      <c r="P93" s="207"/>
      <c r="Q93" s="207"/>
      <c r="R93" s="306"/>
      <c r="S93" s="207"/>
      <c r="T93" s="207"/>
      <c r="U93" s="306"/>
    </row>
    <row r="94" spans="2:21" ht="25.5" customHeight="1" x14ac:dyDescent="0.2">
      <c r="B94" s="216"/>
      <c r="C94" s="280"/>
      <c r="D94" s="229"/>
      <c r="E94" s="239"/>
      <c r="F94" s="213"/>
      <c r="G94" s="208"/>
      <c r="H94" s="208"/>
      <c r="I94" s="296"/>
      <c r="J94" s="208"/>
      <c r="K94" s="208"/>
      <c r="L94" s="296"/>
      <c r="M94" s="207"/>
      <c r="N94" s="207"/>
      <c r="O94" s="296"/>
      <c r="P94" s="207"/>
      <c r="Q94" s="207"/>
      <c r="R94" s="296"/>
      <c r="S94" s="207"/>
      <c r="T94" s="207"/>
      <c r="U94" s="296"/>
    </row>
  </sheetData>
  <sheetProtection password="A253" sheet="1" objects="1" scenarios="1"/>
  <mergeCells count="2">
    <mergeCell ref="D7:F7"/>
    <mergeCell ref="C26:D26"/>
  </mergeCells>
  <phoneticPr fontId="7" type="noConversion"/>
  <dataValidations count="1">
    <dataValidation type="custom" allowBlank="1" showInputMessage="1" showErrorMessage="1" sqref="H10:H13">
      <formula1>$A$4&gt;"Meldung für das Jahr 2010"</formula1>
    </dataValidation>
  </dataValidations>
  <pageMargins left="0.78740157480314965" right="0.78740157480314965" top="0.98425196850393704" bottom="0.98425196850393704" header="0.51181102362204722" footer="0.51181102362204722"/>
  <pageSetup paperSize="8" scale="64" fitToWidth="2" fitToHeight="50" pageOrder="overThenDown" orientation="landscape" r:id="rId1"/>
  <headerFooter alignWithMargins="0">
    <oddFooter>&amp;R&amp;12Seite &amp;P von &amp;N</oddFooter>
  </headerFooter>
  <rowBreaks count="1" manualBreakCount="1">
    <brk id="13" max="16" man="1"/>
  </rowBreaks>
  <ignoredErrors>
    <ignoredError sqref="U75 R75 O75 L75 I74 L79:L80 O79:O80 R79:R80 U79:U80 L77 O77 R77 U77 R58:V59 T33 S47:T47 S57:T57 T34 S35:T35 S36:T36 S37:T37 S38:T38 S39:T39 S40:T40 S41:T41 S42:T42 S43:T43 S44:T44 S45:T45 S46:T46 R48 T48 T49 T50 S51:T51 S52:T52 R53 T53 R54 T54 S55:T55 T56" unlockedFormula="1"/>
    <ignoredError sqref="K17 F31:F32 G32" emptyCellReferenc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1">
    <tabColor indexed="43"/>
    <pageSetUpPr fitToPage="1"/>
  </sheetPr>
  <dimension ref="A1:H7"/>
  <sheetViews>
    <sheetView showGridLines="0" zoomScale="85" workbookViewId="0">
      <selection activeCell="C5" sqref="C5"/>
    </sheetView>
  </sheetViews>
  <sheetFormatPr baseColWidth="10" defaultRowHeight="14.25" x14ac:dyDescent="0.2"/>
  <cols>
    <col min="1" max="1" width="2.125" customWidth="1"/>
    <col min="2" max="2" width="70.75" customWidth="1"/>
    <col min="3" max="8" width="18.625" customWidth="1"/>
  </cols>
  <sheetData>
    <row r="1" spans="1:8" ht="13.5" customHeight="1" x14ac:dyDescent="0.2">
      <c r="B1" s="130"/>
      <c r="C1" s="130"/>
    </row>
    <row r="2" spans="1:8" ht="15.75" x14ac:dyDescent="0.25">
      <c r="A2" s="592" t="s">
        <v>497</v>
      </c>
      <c r="C2" s="267"/>
      <c r="D2" s="268"/>
      <c r="E2" s="268"/>
      <c r="F2" s="268"/>
      <c r="G2" s="268"/>
      <c r="H2" s="268"/>
    </row>
    <row r="3" spans="1:8" x14ac:dyDescent="0.2">
      <c r="B3" s="268"/>
      <c r="C3" s="268"/>
      <c r="D3" s="268"/>
      <c r="E3" s="268"/>
      <c r="F3" s="268"/>
      <c r="G3" s="268"/>
      <c r="H3" s="268"/>
    </row>
    <row r="4" spans="1:8" ht="45" customHeight="1" x14ac:dyDescent="0.2">
      <c r="B4" s="269" t="s">
        <v>181</v>
      </c>
      <c r="C4" s="270">
        <v>2013</v>
      </c>
      <c r="D4" s="270">
        <v>2014</v>
      </c>
      <c r="E4" s="270">
        <v>2015</v>
      </c>
      <c r="F4" s="270">
        <v>2016</v>
      </c>
      <c r="G4" s="270">
        <v>2017</v>
      </c>
      <c r="H4" s="270">
        <v>2018</v>
      </c>
    </row>
    <row r="5" spans="1:8" ht="61.5" customHeight="1" x14ac:dyDescent="0.2">
      <c r="B5" s="271" t="s">
        <v>78</v>
      </c>
      <c r="C5" s="496" t="s">
        <v>147</v>
      </c>
      <c r="D5" s="496" t="s">
        <v>147</v>
      </c>
      <c r="E5" s="496" t="s">
        <v>147</v>
      </c>
      <c r="F5" s="496" t="s">
        <v>147</v>
      </c>
      <c r="G5" s="496" t="s">
        <v>147</v>
      </c>
      <c r="H5" s="273"/>
    </row>
    <row r="6" spans="1:8" ht="61.5" customHeight="1" x14ac:dyDescent="0.2">
      <c r="B6" s="285" t="s">
        <v>344</v>
      </c>
      <c r="C6" s="273"/>
      <c r="D6" s="286"/>
      <c r="E6" s="286"/>
      <c r="F6" s="286"/>
      <c r="G6" s="286"/>
      <c r="H6" s="286"/>
    </row>
    <row r="7" spans="1:8" ht="50.25" customHeight="1" x14ac:dyDescent="0.2">
      <c r="B7" s="272"/>
      <c r="C7" s="272" t="s">
        <v>54</v>
      </c>
      <c r="D7" s="497" t="str">
        <f>IF(C5="ja","Hier die beschiedene Anpassung der EO aus dem 2013er EWF-Antrag eintragen!","")</f>
        <v/>
      </c>
      <c r="E7" s="497" t="str">
        <f>IF(D5="ja","Hier die beschiedene Anpassung der EO aus dem 2014er EWF-Antrag eintragen!",
IF(C5="ja","Hier die beschiedene Anpassung der EO aus dem 2013er EWF-Antrag eintragen!",""))</f>
        <v/>
      </c>
      <c r="F7" s="497" t="str">
        <f>IF(E5="ja","Hier die beschiedene Anpassung der EO aus dem 2015er EWF-Antrag eintragen!",
IF(D5="ja","Hier die beschiedene Anpassung der EO aus dem 2014er EWF-Antrag eintragen!",
IF(C5="ja","Hier die beschiedene Anpassung der EO aus dem 2013er EWF-Antrag eintragen!","")))</f>
        <v/>
      </c>
      <c r="G7" s="497" t="str">
        <f>IF(F5="ja","Hier die beschiedene Anpassung der EO aus dem 2016er EWF-Antrag eintragen!",
IF(E5="ja","Hier die beschiedene Anpassung der EO aus dem 2015er EWF-Antrag eintragen!",
IF(D5="ja","Hier die beschiedene Anpassung der EO aus dem 2014er EWF-Antrag eintragen!",
IF(C5="ja","Hier die beschiedene Anpassung der EO aus dem 2013er EWF-Antrag eintragen!",""))))</f>
        <v/>
      </c>
      <c r="H7" s="497" t="str">
        <f>IF(G5="ja","Hier die beschiedene Anpassung der EO aus dem 2017er EWF-Antrag eintragen!",
IF(F5="ja","Hier die beschiedene Anpassung der EO aus dem 2016er EWF-Antrag eintragen!",
IF(E5="ja","Hier die beschiedene Anpassung der EO aus dem 2015er EWF-Antrag eintragen!",
IF(D5="ja","Hier die beschiedene Anpassung der EO aus dem 2014er EWF-Antrag eintragen!",
IF(C5="ja","Hier die beschiedene Anpassung der EO aus dem 2013er EWF-Antrag eintragen!","")))))</f>
        <v/>
      </c>
    </row>
  </sheetData>
  <sheetProtection password="A253" sheet="1" objects="1" scenarios="1"/>
  <phoneticPr fontId="7" type="noConversion"/>
  <dataValidations count="2">
    <dataValidation type="decimal" operator="greaterThan" allowBlank="1" showInputMessage="1" showErrorMessage="1" errorTitle="Unzulässiger Eintrag!" error="Bitte geben Sie hier die ausgewiesene Erlösobergrenze inkl. beschiedenem Erweiterungsfaktor (EWF) gemäß Anlage zum EWF-Beschluss ein, falls Sie den genannten Beschluss erhalten haben. Ansonsten ist eine 0 einzutragen." sqref="D6:H6">
      <formula1>-1</formula1>
    </dataValidation>
    <dataValidation type="list" allowBlank="1" showInputMessage="1" showErrorMessage="1" sqref="C5:G5">
      <formula1>"bitte wählen,ja,nein"</formula1>
    </dataValidation>
  </dataValidations>
  <pageMargins left="0.78740157499999996" right="0.78740157499999996" top="0.984251969" bottom="0.984251969" header="0.4921259845" footer="0.4921259845"/>
  <pageSetup paperSize="9" scale="80" orientation="landscape" r:id="rId1"/>
  <headerFooter alignWithMargins="0">
    <oddFooter>&amp;R&amp;12Seite &amp;P von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D">
    <tabColor rgb="FFFFFF99"/>
  </sheetPr>
  <dimension ref="A2:Z311"/>
  <sheetViews>
    <sheetView showGridLines="0" zoomScale="70" zoomScaleNormal="70" zoomScaleSheetLayoutView="85" workbookViewId="0">
      <pane xSplit="2" ySplit="12" topLeftCell="C13" activePane="bottomRight" state="frozen"/>
      <selection pane="topRight" activeCell="C1" sqref="C1"/>
      <selection pane="bottomLeft" activeCell="A12" sqref="A12"/>
      <selection pane="bottomRight" activeCell="K6" sqref="K6"/>
    </sheetView>
  </sheetViews>
  <sheetFormatPr baseColWidth="10" defaultColWidth="10" defaultRowHeight="12.75" x14ac:dyDescent="0.2"/>
  <cols>
    <col min="1" max="1" width="2.375" style="363" customWidth="1"/>
    <col min="2" max="2" width="9.875" style="361" customWidth="1"/>
    <col min="3" max="3" width="12.625" style="361" customWidth="1"/>
    <col min="4" max="4" width="32.125" style="361" customWidth="1"/>
    <col min="5" max="5" width="18.125" style="361" customWidth="1"/>
    <col min="6" max="6" width="32.125" style="361" customWidth="1"/>
    <col min="7" max="7" width="18.125" style="361" customWidth="1"/>
    <col min="8" max="8" width="1.875" style="359" customWidth="1"/>
    <col min="9" max="9" width="10.625" style="361" customWidth="1"/>
    <col min="10" max="10" width="30.625" style="361" customWidth="1"/>
    <col min="11" max="11" width="33.25" style="361" customWidth="1"/>
    <col min="12" max="21" width="18.125" style="361" customWidth="1"/>
    <col min="22" max="22" width="1.875" style="361" customWidth="1"/>
    <col min="23" max="26" width="18.125" style="361" customWidth="1"/>
    <col min="27" max="16384" width="10" style="361"/>
  </cols>
  <sheetData>
    <row r="2" spans="1:26" ht="38.25" customHeight="1" x14ac:dyDescent="0.2">
      <c r="A2" s="593" t="s">
        <v>55</v>
      </c>
      <c r="C2" s="360"/>
      <c r="D2" s="360"/>
      <c r="E2" s="360"/>
      <c r="F2" s="360"/>
      <c r="G2" s="360"/>
      <c r="I2" s="365" t="s">
        <v>403</v>
      </c>
      <c r="J2" s="360"/>
      <c r="K2" s="374"/>
      <c r="L2" s="360"/>
      <c r="M2" s="360"/>
      <c r="N2" s="360"/>
      <c r="O2" s="360"/>
      <c r="P2" s="360"/>
      <c r="Q2" s="360"/>
      <c r="R2" s="360"/>
    </row>
    <row r="3" spans="1:26" ht="24.95" customHeight="1" x14ac:dyDescent="0.2">
      <c r="A3" s="359"/>
      <c r="B3" s="540" t="s">
        <v>404</v>
      </c>
      <c r="C3" s="372"/>
      <c r="D3" s="373"/>
      <c r="E3" s="541" t="str">
        <f>'A. Allgemeine Informationen'!C16</f>
        <v>bitte wählen</v>
      </c>
      <c r="G3" s="360"/>
      <c r="I3" s="360"/>
      <c r="J3" s="360"/>
      <c r="K3" s="360"/>
      <c r="L3" s="360"/>
      <c r="M3" s="360"/>
      <c r="N3" s="360"/>
      <c r="O3" s="360"/>
    </row>
    <row r="4" spans="1:26" ht="15" x14ac:dyDescent="0.25">
      <c r="A4" s="359"/>
      <c r="B4" s="365"/>
      <c r="C4" s="360"/>
      <c r="D4" s="360"/>
      <c r="E4" s="360"/>
      <c r="F4" s="360"/>
      <c r="G4" s="369"/>
      <c r="H4" s="375"/>
      <c r="I4" s="589"/>
      <c r="J4" s="590"/>
      <c r="K4" s="591"/>
      <c r="L4" s="591"/>
      <c r="M4" s="591"/>
      <c r="N4" s="591"/>
      <c r="O4" s="591"/>
      <c r="P4" s="591"/>
      <c r="Q4" s="591"/>
      <c r="R4" s="591"/>
      <c r="S4" s="590"/>
      <c r="T4" s="590"/>
      <c r="U4" s="590"/>
    </row>
    <row r="5" spans="1:26" ht="22.5" customHeight="1" x14ac:dyDescent="0.25">
      <c r="A5" s="359"/>
      <c r="B5" s="704" t="s">
        <v>405</v>
      </c>
      <c r="C5" s="706" t="s">
        <v>494</v>
      </c>
      <c r="D5" s="702"/>
      <c r="E5" s="702"/>
      <c r="F5" s="702"/>
      <c r="G5" s="703"/>
      <c r="I5" s="698" t="s">
        <v>410</v>
      </c>
      <c r="J5" s="699"/>
      <c r="K5" s="699"/>
      <c r="L5" s="699"/>
      <c r="M5" s="699"/>
      <c r="N5" s="699"/>
      <c r="O5" s="699"/>
      <c r="P5" s="699"/>
      <c r="Q5" s="699"/>
      <c r="R5" s="699"/>
      <c r="S5" s="699"/>
      <c r="T5" s="699"/>
      <c r="U5" s="700"/>
      <c r="W5" s="701" t="s">
        <v>408</v>
      </c>
      <c r="X5" s="702"/>
      <c r="Y5" s="702"/>
      <c r="Z5" s="703"/>
    </row>
    <row r="6" spans="1:26" ht="258" customHeight="1" x14ac:dyDescent="0.2">
      <c r="A6" s="359"/>
      <c r="B6" s="705"/>
      <c r="C6" s="537" t="s">
        <v>86</v>
      </c>
      <c r="D6" s="537" t="s">
        <v>136</v>
      </c>
      <c r="E6" s="537" t="s">
        <v>406</v>
      </c>
      <c r="F6" s="537" t="s">
        <v>407</v>
      </c>
      <c r="G6" s="537" t="s">
        <v>402</v>
      </c>
      <c r="H6" s="376"/>
      <c r="I6" s="537" t="s">
        <v>84</v>
      </c>
      <c r="J6" s="537" t="s">
        <v>356</v>
      </c>
      <c r="K6" s="637" t="s">
        <v>504</v>
      </c>
      <c r="L6" s="537" t="s">
        <v>346</v>
      </c>
      <c r="M6" s="538" t="s">
        <v>347</v>
      </c>
      <c r="N6" s="537" t="s">
        <v>348</v>
      </c>
      <c r="O6" s="538" t="s">
        <v>349</v>
      </c>
      <c r="P6" s="538" t="s">
        <v>350</v>
      </c>
      <c r="Q6" s="538" t="s">
        <v>351</v>
      </c>
      <c r="R6" s="537" t="s">
        <v>352</v>
      </c>
      <c r="S6" s="539" t="s">
        <v>353</v>
      </c>
      <c r="T6" s="537" t="s">
        <v>354</v>
      </c>
      <c r="U6" s="537" t="s">
        <v>355</v>
      </c>
      <c r="V6" s="360"/>
      <c r="W6" s="536" t="s">
        <v>357</v>
      </c>
      <c r="X6" s="536" t="s">
        <v>143</v>
      </c>
      <c r="Y6" s="536" t="s">
        <v>98</v>
      </c>
      <c r="Z6" s="536" t="s">
        <v>457</v>
      </c>
    </row>
    <row r="7" spans="1:26" ht="24.95" customHeight="1" x14ac:dyDescent="0.2">
      <c r="A7" s="359"/>
      <c r="B7" s="695" t="s">
        <v>409</v>
      </c>
      <c r="C7" s="359"/>
      <c r="D7" s="359"/>
      <c r="E7" s="359"/>
      <c r="F7" s="380"/>
      <c r="G7" s="359"/>
      <c r="I7" s="391">
        <v>2014</v>
      </c>
      <c r="J7" s="382">
        <f>SUM(K7:U7)</f>
        <v>0</v>
      </c>
      <c r="K7" s="383">
        <f>SUMPRODUCT(($I$13:$I$311=$I7)*($K$13:$K$311))</f>
        <v>0</v>
      </c>
      <c r="L7" s="383">
        <f>SUMPRODUCT(($I$13:$I$311=$I7)*($L$13:$L$311))</f>
        <v>0</v>
      </c>
      <c r="M7" s="383">
        <f>SUMPRODUCT(($I$13:$I$311=$I7)*($M$13:$M$311))</f>
        <v>0</v>
      </c>
      <c r="N7" s="383">
        <f>SUMPRODUCT(($I$13:$I$311=$I7)*($N$13:$N$311))</f>
        <v>0</v>
      </c>
      <c r="O7" s="383">
        <f>SUMPRODUCT(($I$13:$I$311=$I7)*($O$13:$O$311))</f>
        <v>0</v>
      </c>
      <c r="P7" s="383">
        <f>SUMPRODUCT(($I$13:$I$311=$I7)*($P$13:$P$311))</f>
        <v>0</v>
      </c>
      <c r="Q7" s="383">
        <f>SUMPRODUCT(($I$13:$I$311=$I7)*($Q$13:$Q$311))</f>
        <v>0</v>
      </c>
      <c r="R7" s="383">
        <f>SUMPRODUCT(($I$13:$I$311=$I7)*($R$13:$R$311))</f>
        <v>0</v>
      </c>
      <c r="S7" s="383">
        <f>SUMPRODUCT(($I$13:$I$311=$I7)*($S$13:$S$311))</f>
        <v>0</v>
      </c>
      <c r="T7" s="383">
        <f>SUMPRODUCT(($I$13:$I$311=$I7)*($T$13:$T$311))</f>
        <v>0</v>
      </c>
      <c r="U7" s="383">
        <f>SUMPRODUCT(($I$13:$I$311=$I7)*($U$13:$U$311))</f>
        <v>0</v>
      </c>
      <c r="V7" s="384"/>
      <c r="W7" s="383">
        <f>SUMPRODUCT(($I$13:$I$311=$I7)*($W$13:$W$311))</f>
        <v>0</v>
      </c>
      <c r="X7" s="385"/>
      <c r="Y7" s="386"/>
      <c r="Z7" s="383">
        <f>SUMPRODUCT(($I$13:$I$311=$I7)*($Z$13:$Z$311))</f>
        <v>0</v>
      </c>
    </row>
    <row r="8" spans="1:26" ht="24.95" customHeight="1" x14ac:dyDescent="0.2">
      <c r="A8" s="359"/>
      <c r="B8" s="696"/>
      <c r="C8" s="359"/>
      <c r="D8" s="359"/>
      <c r="E8" s="359"/>
      <c r="F8" s="380"/>
      <c r="G8" s="359"/>
      <c r="I8" s="391">
        <v>2015</v>
      </c>
      <c r="J8" s="382">
        <f>SUM(K8:U8)</f>
        <v>0</v>
      </c>
      <c r="K8" s="383">
        <f>SUMPRODUCT(($I$13:$I$311=$I8)*($K$13:$K$311))</f>
        <v>0</v>
      </c>
      <c r="L8" s="383">
        <f>SUMPRODUCT(($I$13:$I$311=$I8)*($L$13:$L$311))</f>
        <v>0</v>
      </c>
      <c r="M8" s="383">
        <f>SUMPRODUCT(($I$13:$I$311=$I8)*($M$13:$M$311))</f>
        <v>0</v>
      </c>
      <c r="N8" s="383">
        <f>SUMPRODUCT(($I$13:$I$311=$I8)*($N$13:$N$311))</f>
        <v>0</v>
      </c>
      <c r="O8" s="383">
        <f>SUMPRODUCT(($I$13:$I$311=$I8)*($O$13:$O$311))</f>
        <v>0</v>
      </c>
      <c r="P8" s="383">
        <f>SUMPRODUCT(($I$13:$I$311=$I8)*($P$13:$P$311))</f>
        <v>0</v>
      </c>
      <c r="Q8" s="383">
        <f>SUMPRODUCT(($I$13:$I$311=$I8)*($Q$13:$Q$311))</f>
        <v>0</v>
      </c>
      <c r="R8" s="383">
        <f>SUMPRODUCT(($I$13:$I$311=$I8)*($R$13:$R$311))</f>
        <v>0</v>
      </c>
      <c r="S8" s="383">
        <f>SUMPRODUCT(($I$13:$I$311=$I8)*($S$13:$S$311))</f>
        <v>0</v>
      </c>
      <c r="T8" s="383">
        <f>SUMPRODUCT(($I$13:$I$311=$I8)*($T$13:$T$311))</f>
        <v>0</v>
      </c>
      <c r="U8" s="383">
        <f>SUMPRODUCT(($I$13:$I$311=$I8)*($U$13:$U$311))</f>
        <v>0</v>
      </c>
      <c r="V8" s="384"/>
      <c r="W8" s="383">
        <f>SUMPRODUCT(($I$13:$I$311=$I8)*($W$13:$W$311))</f>
        <v>0</v>
      </c>
      <c r="X8" s="387"/>
      <c r="Y8" s="388"/>
      <c r="Z8" s="383">
        <f>SUMPRODUCT(($I$13:$I$311=$I8)*($Z$13:$Z$311))</f>
        <v>0</v>
      </c>
    </row>
    <row r="9" spans="1:26" ht="24.95" customHeight="1" x14ac:dyDescent="0.2">
      <c r="A9" s="359"/>
      <c r="B9" s="696"/>
      <c r="C9" s="359"/>
      <c r="D9" s="359"/>
      <c r="E9" s="359"/>
      <c r="F9" s="380"/>
      <c r="G9" s="359"/>
      <c r="I9" s="391">
        <v>2016</v>
      </c>
      <c r="J9" s="382">
        <f>SUM(K9:U9)</f>
        <v>0</v>
      </c>
      <c r="K9" s="383">
        <f>SUMPRODUCT(($I$13:$I$311=$I9)*($K$13:$K$311))</f>
        <v>0</v>
      </c>
      <c r="L9" s="383">
        <f>SUMPRODUCT(($I$13:$I$311=$I9)*($L$13:$L$311))</f>
        <v>0</v>
      </c>
      <c r="M9" s="383">
        <f>SUMPRODUCT(($I$13:$I$311=$I9)*($M$13:$M$311))</f>
        <v>0</v>
      </c>
      <c r="N9" s="383">
        <f>SUMPRODUCT(($I$13:$I$311=$I9)*($N$13:$N$311))</f>
        <v>0</v>
      </c>
      <c r="O9" s="383">
        <f>SUMPRODUCT(($I$13:$I$311=$I9)*($O$13:$O$311))</f>
        <v>0</v>
      </c>
      <c r="P9" s="383">
        <f>SUMPRODUCT(($I$13:$I$311=$I9)*($P$13:$P$311))</f>
        <v>0</v>
      </c>
      <c r="Q9" s="383">
        <f>SUMPRODUCT(($I$13:$I$311=$I9)*($Q$13:$Q$311))</f>
        <v>0</v>
      </c>
      <c r="R9" s="383">
        <f>SUMPRODUCT(($I$13:$I$311=$I9)*($R$13:$R$311))</f>
        <v>0</v>
      </c>
      <c r="S9" s="383">
        <f>SUMPRODUCT(($I$13:$I$311=$I9)*($S$13:$S$311))</f>
        <v>0</v>
      </c>
      <c r="T9" s="383">
        <f>SUMPRODUCT(($I$13:$I$311=$I9)*($T$13:$T$311))</f>
        <v>0</v>
      </c>
      <c r="U9" s="383">
        <f>SUMPRODUCT(($I$13:$I$311=$I9)*($U$13:$U$311))</f>
        <v>0</v>
      </c>
      <c r="V9" s="384"/>
      <c r="W9" s="383">
        <f>SUMPRODUCT(($I$13:$I$311=$I9)*($W$13:$W$311))</f>
        <v>0</v>
      </c>
      <c r="X9" s="387"/>
      <c r="Y9" s="388"/>
      <c r="Z9" s="383">
        <f>SUMPRODUCT(($I$13:$I$311=$I9)*($Z$13:$Z$311))</f>
        <v>0</v>
      </c>
    </row>
    <row r="10" spans="1:26" ht="24.95" customHeight="1" x14ac:dyDescent="0.2">
      <c r="A10" s="359"/>
      <c r="B10" s="696"/>
      <c r="C10" s="359"/>
      <c r="D10" s="359"/>
      <c r="E10" s="359"/>
      <c r="F10" s="380"/>
      <c r="G10" s="359"/>
      <c r="I10" s="391">
        <v>2017</v>
      </c>
      <c r="J10" s="382">
        <f>SUM(K10:U10)</f>
        <v>0</v>
      </c>
      <c r="K10" s="383">
        <f>SUMPRODUCT(($I$13:$I$311=$I10)*($K$13:$K$311))</f>
        <v>0</v>
      </c>
      <c r="L10" s="383">
        <f>SUMPRODUCT(($I$13:$I$311=$I10)*($L$13:$L$311))</f>
        <v>0</v>
      </c>
      <c r="M10" s="383">
        <f>SUMPRODUCT(($I$13:$I$311=$I10)*($M$13:$M$311))</f>
        <v>0</v>
      </c>
      <c r="N10" s="383">
        <f>SUMPRODUCT(($I$13:$I$311=$I10)*($N$13:$N$311))</f>
        <v>0</v>
      </c>
      <c r="O10" s="383">
        <f>SUMPRODUCT(($I$13:$I$311=$I10)*($O$13:$O$311))</f>
        <v>0</v>
      </c>
      <c r="P10" s="383">
        <f>SUMPRODUCT(($I$13:$I$311=$I10)*($P$13:$P$311))</f>
        <v>0</v>
      </c>
      <c r="Q10" s="383">
        <f>SUMPRODUCT(($I$13:$I$311=$I10)*($Q$13:$Q$311))</f>
        <v>0</v>
      </c>
      <c r="R10" s="383">
        <f>SUMPRODUCT(($I$13:$I$311=$I10)*($R$13:$R$311))</f>
        <v>0</v>
      </c>
      <c r="S10" s="383">
        <f>SUMPRODUCT(($I$13:$I$311=$I10)*($S$13:$S$311))</f>
        <v>0</v>
      </c>
      <c r="T10" s="383">
        <f>SUMPRODUCT(($I$13:$I$311=$I10)*($T$13:$T$311))</f>
        <v>0</v>
      </c>
      <c r="U10" s="383">
        <f>SUMPRODUCT(($I$13:$I$311=$I10)*($U$13:$U$311))</f>
        <v>0</v>
      </c>
      <c r="V10" s="384"/>
      <c r="W10" s="383">
        <f>SUMPRODUCT(($I$13:$I$311=$I10)*($W$13:$W$311))</f>
        <v>0</v>
      </c>
      <c r="X10" s="387"/>
      <c r="Y10" s="388"/>
      <c r="Z10" s="383">
        <f>SUMPRODUCT(($I$13:$I$311=$I10)*($Z$13:$Z$311))</f>
        <v>0</v>
      </c>
    </row>
    <row r="11" spans="1:26" ht="24.95" customHeight="1" x14ac:dyDescent="0.2">
      <c r="A11" s="359"/>
      <c r="B11" s="697"/>
      <c r="C11" s="359"/>
      <c r="D11" s="359"/>
      <c r="E11" s="359"/>
      <c r="F11" s="380"/>
      <c r="G11" s="359"/>
      <c r="I11" s="391">
        <v>2018</v>
      </c>
      <c r="J11" s="382">
        <f>SUM(K11:U11)</f>
        <v>0</v>
      </c>
      <c r="K11" s="383">
        <f>SUMPRODUCT(($I$13:$I$311=$I11)*($K$13:$K$311))</f>
        <v>0</v>
      </c>
      <c r="L11" s="383">
        <f>SUMPRODUCT(($I$13:$I$311=$I11)*($L$13:$L$311))</f>
        <v>0</v>
      </c>
      <c r="M11" s="383">
        <f>SUMPRODUCT(($I$13:$I$311=$I11)*($M$13:$M$311))</f>
        <v>0</v>
      </c>
      <c r="N11" s="383">
        <f>SUMPRODUCT(($I$13:$I$311=$I11)*($N$13:$N$311))</f>
        <v>0</v>
      </c>
      <c r="O11" s="383">
        <f>SUMPRODUCT(($I$13:$I$311=$I11)*($O$13:$O$311))</f>
        <v>0</v>
      </c>
      <c r="P11" s="383">
        <f>SUMPRODUCT(($I$13:$I$311=$I11)*($P$13:$P$311))</f>
        <v>0</v>
      </c>
      <c r="Q11" s="383">
        <f>SUMPRODUCT(($I$13:$I$311=$I11)*($Q$13:$Q$311))</f>
        <v>0</v>
      </c>
      <c r="R11" s="383">
        <f>SUMPRODUCT(($I$13:$I$311=$I11)*($R$13:$R$311))</f>
        <v>0</v>
      </c>
      <c r="S11" s="383">
        <f>SUMPRODUCT(($I$13:$I$311=$I11)*($S$13:$S$311))</f>
        <v>0</v>
      </c>
      <c r="T11" s="383">
        <f>SUMPRODUCT(($I$13:$I$311=$I11)*($T$13:$T$311))</f>
        <v>0</v>
      </c>
      <c r="U11" s="383">
        <f>SUMPRODUCT(($I$13:$I$311=$I11)*($U$13:$U$311))</f>
        <v>0</v>
      </c>
      <c r="V11" s="384"/>
      <c r="W11" s="383">
        <f>SUMPRODUCT(($I$13:$I$311=$I11)*($W$13:$W$311))</f>
        <v>0</v>
      </c>
      <c r="X11" s="389"/>
      <c r="Y11" s="390"/>
      <c r="Z11" s="383">
        <f>SUMPRODUCT(($I$13:$I$311=$I11)*($Z$13:$Z$311))</f>
        <v>0</v>
      </c>
    </row>
    <row r="12" spans="1:26" ht="18.75" customHeight="1" x14ac:dyDescent="0.2">
      <c r="A12" s="359"/>
      <c r="B12" s="365"/>
      <c r="C12" s="360"/>
      <c r="D12" s="360"/>
      <c r="E12" s="360"/>
      <c r="F12" s="381"/>
      <c r="G12" s="360"/>
      <c r="J12" s="360"/>
      <c r="K12" s="360"/>
      <c r="L12" s="360"/>
      <c r="M12" s="360"/>
      <c r="N12" s="360"/>
      <c r="O12" s="360"/>
      <c r="P12" s="360"/>
      <c r="Q12" s="360"/>
      <c r="R12" s="360"/>
    </row>
    <row r="13" spans="1:26" ht="27.95" customHeight="1" x14ac:dyDescent="0.2">
      <c r="A13" s="359"/>
      <c r="B13" s="695">
        <v>1</v>
      </c>
      <c r="C13" s="378"/>
      <c r="D13" s="379"/>
      <c r="E13" s="370" t="s">
        <v>147</v>
      </c>
      <c r="F13" s="379"/>
      <c r="G13" s="371" t="s">
        <v>147</v>
      </c>
      <c r="H13" s="392"/>
      <c r="I13" s="364">
        <v>2014</v>
      </c>
      <c r="J13" s="362">
        <f>SUM(K13:U13)</f>
        <v>0</v>
      </c>
      <c r="K13" s="287"/>
      <c r="L13" s="287"/>
      <c r="M13" s="287"/>
      <c r="N13" s="366">
        <f>($L13+$M13+$P13)*(('C. Erlösobergrenze'!$H$9/'C. Erlösobergrenze'!$H$8)-1)</f>
        <v>0</v>
      </c>
      <c r="O13" s="366">
        <f>($L13+$M13+$P13)*(-(1.015^($I13-2013)-1))</f>
        <v>0</v>
      </c>
      <c r="P13" s="287"/>
      <c r="Q13" s="287"/>
      <c r="R13" s="287"/>
      <c r="S13" s="287"/>
      <c r="T13" s="287"/>
      <c r="U13" s="287"/>
      <c r="V13" s="360"/>
      <c r="W13" s="367">
        <f>(Y13-X13)*Z13/100</f>
        <v>0</v>
      </c>
      <c r="X13" s="368"/>
      <c r="Y13" s="368"/>
      <c r="Z13" s="287"/>
    </row>
    <row r="14" spans="1:26" ht="27.95" customHeight="1" x14ac:dyDescent="0.2">
      <c r="A14" s="359"/>
      <c r="B14" s="696"/>
      <c r="C14" s="359"/>
      <c r="D14" s="380"/>
      <c r="E14" s="359"/>
      <c r="F14" s="380"/>
      <c r="G14" s="359"/>
      <c r="I14" s="364">
        <v>2015</v>
      </c>
      <c r="J14" s="362">
        <f t="shared" ref="J14:J80" si="0">SUM(K14:U14)</f>
        <v>0</v>
      </c>
      <c r="K14" s="287"/>
      <c r="L14" s="287"/>
      <c r="M14" s="287"/>
      <c r="N14" s="366">
        <f>($L14+$M14+$P14)*(('C. Erlösobergrenze'!$H$10/'C. Erlösobergrenze'!$H$8)-1)</f>
        <v>0</v>
      </c>
      <c r="O14" s="366">
        <f>($L14+$M14+$P14)*(-(1.015^($I14-2013)-1))</f>
        <v>0</v>
      </c>
      <c r="P14" s="287"/>
      <c r="Q14" s="287"/>
      <c r="R14" s="287"/>
      <c r="S14" s="287"/>
      <c r="T14" s="287"/>
      <c r="U14" s="287"/>
      <c r="V14" s="360"/>
      <c r="W14" s="367">
        <f>(Y14-X14)*Z14/100</f>
        <v>0</v>
      </c>
      <c r="X14" s="368"/>
      <c r="Y14" s="368"/>
      <c r="Z14" s="287"/>
    </row>
    <row r="15" spans="1:26" ht="27.95" customHeight="1" x14ac:dyDescent="0.2">
      <c r="A15" s="359"/>
      <c r="B15" s="696"/>
      <c r="C15" s="359"/>
      <c r="D15" s="380"/>
      <c r="E15" s="359"/>
      <c r="F15" s="380"/>
      <c r="G15" s="359"/>
      <c r="I15" s="364">
        <v>2016</v>
      </c>
      <c r="J15" s="362">
        <f t="shared" si="0"/>
        <v>0</v>
      </c>
      <c r="K15" s="287"/>
      <c r="L15" s="287"/>
      <c r="M15" s="287"/>
      <c r="N15" s="366">
        <f>($L15+$M15+$P15)*(('C. Erlösobergrenze'!$H$11/'C. Erlösobergrenze'!$H$8)-1)</f>
        <v>0</v>
      </c>
      <c r="O15" s="366">
        <f>($L15+$M15+$P15)*(-(1.015^($I15-2013)-1))</f>
        <v>0</v>
      </c>
      <c r="P15" s="287"/>
      <c r="Q15" s="287"/>
      <c r="R15" s="287"/>
      <c r="S15" s="287"/>
      <c r="T15" s="287"/>
      <c r="U15" s="287"/>
      <c r="V15" s="360"/>
      <c r="W15" s="367">
        <f>(Y15-X15)*Z15/100</f>
        <v>0</v>
      </c>
      <c r="X15" s="368"/>
      <c r="Y15" s="368"/>
      <c r="Z15" s="287"/>
    </row>
    <row r="16" spans="1:26" ht="27.95" customHeight="1" x14ac:dyDescent="0.2">
      <c r="A16" s="359"/>
      <c r="B16" s="696"/>
      <c r="C16" s="359"/>
      <c r="D16" s="380"/>
      <c r="E16" s="359"/>
      <c r="F16" s="380"/>
      <c r="G16" s="359"/>
      <c r="I16" s="364">
        <v>2017</v>
      </c>
      <c r="J16" s="362">
        <f t="shared" si="0"/>
        <v>0</v>
      </c>
      <c r="K16" s="287"/>
      <c r="L16" s="287"/>
      <c r="M16" s="287"/>
      <c r="N16" s="366">
        <f>($L16+$M16+$P16)*(('C. Erlösobergrenze'!$H$12/'C. Erlösobergrenze'!$H$8)-1)</f>
        <v>0</v>
      </c>
      <c r="O16" s="366">
        <f>($L16+$M16+$P16)*(-(1.015^($I16-2013)-1))</f>
        <v>0</v>
      </c>
      <c r="P16" s="287"/>
      <c r="Q16" s="287"/>
      <c r="R16" s="287"/>
      <c r="S16" s="287"/>
      <c r="T16" s="287"/>
      <c r="U16" s="287"/>
      <c r="V16" s="360"/>
      <c r="W16" s="367">
        <f>(Y16-X16)*Z16/100</f>
        <v>0</v>
      </c>
      <c r="X16" s="368"/>
      <c r="Y16" s="368"/>
      <c r="Z16" s="287"/>
    </row>
    <row r="17" spans="1:26" ht="27.95" customHeight="1" x14ac:dyDescent="0.2">
      <c r="A17" s="359"/>
      <c r="B17" s="697"/>
      <c r="C17" s="359"/>
      <c r="D17" s="380"/>
      <c r="E17" s="359"/>
      <c r="F17" s="380"/>
      <c r="G17" s="359"/>
      <c r="I17" s="364">
        <v>2018</v>
      </c>
      <c r="J17" s="362">
        <f t="shared" si="0"/>
        <v>0</v>
      </c>
      <c r="K17" s="287"/>
      <c r="L17" s="287"/>
      <c r="M17" s="287"/>
      <c r="N17" s="366">
        <f>($L17+$M17+$P17)*(('C. Erlösobergrenze'!$H$13/'C. Erlösobergrenze'!$H$8)-1)</f>
        <v>0</v>
      </c>
      <c r="O17" s="366">
        <f>($L17+$M17+$P17)*(-(1.015^($I17-2013)-1))</f>
        <v>0</v>
      </c>
      <c r="P17" s="287"/>
      <c r="Q17" s="287"/>
      <c r="R17" s="287"/>
      <c r="S17" s="287"/>
      <c r="T17" s="287"/>
      <c r="U17" s="287"/>
      <c r="V17" s="360"/>
      <c r="W17" s="367">
        <f>(Y17-X17)*Z17/100</f>
        <v>0</v>
      </c>
      <c r="X17" s="368"/>
      <c r="Y17" s="368"/>
      <c r="Z17" s="287"/>
    </row>
    <row r="18" spans="1:26" ht="15.75" customHeight="1" x14ac:dyDescent="0.2">
      <c r="A18" s="359"/>
      <c r="B18" s="365"/>
      <c r="C18" s="360"/>
      <c r="D18" s="381"/>
      <c r="E18" s="360"/>
      <c r="F18" s="381"/>
      <c r="G18" s="360"/>
      <c r="I18" s="360"/>
      <c r="J18" s="360"/>
      <c r="K18" s="360"/>
      <c r="L18" s="360"/>
      <c r="M18" s="360"/>
      <c r="N18" s="360"/>
      <c r="O18" s="360"/>
      <c r="P18" s="360"/>
      <c r="Q18" s="360"/>
      <c r="R18" s="360"/>
      <c r="S18" s="360"/>
      <c r="T18" s="360"/>
      <c r="U18" s="360"/>
      <c r="V18" s="360"/>
      <c r="W18" s="360"/>
      <c r="X18" s="360"/>
      <c r="Y18" s="360"/>
      <c r="Z18" s="360"/>
    </row>
    <row r="19" spans="1:26" ht="27.95" customHeight="1" x14ac:dyDescent="0.2">
      <c r="A19" s="359"/>
      <c r="B19" s="695">
        <v>2</v>
      </c>
      <c r="C19" s="370"/>
      <c r="D19" s="379"/>
      <c r="E19" s="370" t="s">
        <v>147</v>
      </c>
      <c r="F19" s="379"/>
      <c r="G19" s="371" t="s">
        <v>147</v>
      </c>
      <c r="H19" s="392"/>
      <c r="I19" s="364">
        <v>2014</v>
      </c>
      <c r="J19" s="362">
        <f t="shared" si="0"/>
        <v>0</v>
      </c>
      <c r="K19" s="287"/>
      <c r="L19" s="287"/>
      <c r="M19" s="287"/>
      <c r="N19" s="366">
        <f>($L19+$M19+$P19)*(('C. Erlösobergrenze'!$H$9/'C. Erlösobergrenze'!$H$8)-1)</f>
        <v>0</v>
      </c>
      <c r="O19" s="366">
        <f>($L19+$M19+$P19)*(-(1.015^($I19-2013)-1))</f>
        <v>0</v>
      </c>
      <c r="P19" s="287"/>
      <c r="Q19" s="287"/>
      <c r="R19" s="287"/>
      <c r="S19" s="287"/>
      <c r="T19" s="287"/>
      <c r="U19" s="287"/>
      <c r="V19" s="360"/>
      <c r="W19" s="367">
        <f>(Y19-X19)*Z19/100</f>
        <v>0</v>
      </c>
      <c r="X19" s="368"/>
      <c r="Y19" s="368"/>
      <c r="Z19" s="287"/>
    </row>
    <row r="20" spans="1:26" ht="27.95" customHeight="1" x14ac:dyDescent="0.2">
      <c r="A20" s="359"/>
      <c r="B20" s="696"/>
      <c r="C20" s="359"/>
      <c r="D20" s="380"/>
      <c r="E20" s="359"/>
      <c r="F20" s="380"/>
      <c r="G20" s="359"/>
      <c r="I20" s="364">
        <v>2015</v>
      </c>
      <c r="J20" s="362">
        <f t="shared" si="0"/>
        <v>0</v>
      </c>
      <c r="K20" s="287"/>
      <c r="L20" s="287"/>
      <c r="M20" s="287"/>
      <c r="N20" s="366">
        <f>($L20+$M20+$P20)*(('C. Erlösobergrenze'!$H$10/'C. Erlösobergrenze'!$H$8)-1)</f>
        <v>0</v>
      </c>
      <c r="O20" s="366">
        <f>($L20+$M20+$P20)*(-(1.015^($I20-2013)-1))</f>
        <v>0</v>
      </c>
      <c r="P20" s="287"/>
      <c r="Q20" s="287"/>
      <c r="R20" s="287"/>
      <c r="S20" s="287"/>
      <c r="T20" s="287"/>
      <c r="U20" s="287"/>
      <c r="V20" s="360"/>
      <c r="W20" s="367">
        <f>(Y20-X20)*Z20/100</f>
        <v>0</v>
      </c>
      <c r="X20" s="368"/>
      <c r="Y20" s="368"/>
      <c r="Z20" s="287"/>
    </row>
    <row r="21" spans="1:26" ht="27.95" customHeight="1" x14ac:dyDescent="0.2">
      <c r="A21" s="359"/>
      <c r="B21" s="696"/>
      <c r="C21" s="359"/>
      <c r="D21" s="380"/>
      <c r="E21" s="359"/>
      <c r="F21" s="380"/>
      <c r="G21" s="359"/>
      <c r="I21" s="364">
        <v>2016</v>
      </c>
      <c r="J21" s="362">
        <f t="shared" si="0"/>
        <v>0</v>
      </c>
      <c r="K21" s="287"/>
      <c r="L21" s="287"/>
      <c r="M21" s="287"/>
      <c r="N21" s="366">
        <f>($L21+$M21+$P21)*(('C. Erlösobergrenze'!$H$11/'C. Erlösobergrenze'!$H$8)-1)</f>
        <v>0</v>
      </c>
      <c r="O21" s="366">
        <f>($L21+$M21+$P21)*(-(1.015^($I21-2013)-1))</f>
        <v>0</v>
      </c>
      <c r="P21" s="287"/>
      <c r="Q21" s="287"/>
      <c r="R21" s="287"/>
      <c r="S21" s="287"/>
      <c r="T21" s="287"/>
      <c r="U21" s="287"/>
      <c r="V21" s="360"/>
      <c r="W21" s="367">
        <f>(Y21-X21)*Z21/100</f>
        <v>0</v>
      </c>
      <c r="X21" s="368"/>
      <c r="Y21" s="368"/>
      <c r="Z21" s="287"/>
    </row>
    <row r="22" spans="1:26" ht="27.95" customHeight="1" x14ac:dyDescent="0.2">
      <c r="A22" s="359"/>
      <c r="B22" s="696"/>
      <c r="C22" s="359"/>
      <c r="D22" s="380"/>
      <c r="E22" s="359"/>
      <c r="F22" s="380"/>
      <c r="G22" s="359"/>
      <c r="I22" s="364">
        <v>2017</v>
      </c>
      <c r="J22" s="362">
        <f t="shared" si="0"/>
        <v>0</v>
      </c>
      <c r="K22" s="287"/>
      <c r="L22" s="287"/>
      <c r="M22" s="287"/>
      <c r="N22" s="366">
        <f>($L22+$M22+$P22)*(('C. Erlösobergrenze'!$H$12/'C. Erlösobergrenze'!$H$8)-1)</f>
        <v>0</v>
      </c>
      <c r="O22" s="366">
        <f>($L22+$M22+$P22)*(-(1.015^($I22-2013)-1))</f>
        <v>0</v>
      </c>
      <c r="P22" s="287"/>
      <c r="Q22" s="287"/>
      <c r="R22" s="287"/>
      <c r="S22" s="287"/>
      <c r="T22" s="287"/>
      <c r="U22" s="287"/>
      <c r="V22" s="360"/>
      <c r="W22" s="367">
        <f>(Y22-X22)*Z22/100</f>
        <v>0</v>
      </c>
      <c r="X22" s="368"/>
      <c r="Y22" s="368"/>
      <c r="Z22" s="287"/>
    </row>
    <row r="23" spans="1:26" ht="27.95" customHeight="1" x14ac:dyDescent="0.2">
      <c r="A23" s="359"/>
      <c r="B23" s="697"/>
      <c r="C23" s="359"/>
      <c r="D23" s="380"/>
      <c r="E23" s="359"/>
      <c r="F23" s="380"/>
      <c r="G23" s="359"/>
      <c r="I23" s="364">
        <v>2018</v>
      </c>
      <c r="J23" s="362">
        <f t="shared" si="0"/>
        <v>0</v>
      </c>
      <c r="K23" s="287"/>
      <c r="L23" s="287"/>
      <c r="M23" s="287"/>
      <c r="N23" s="366">
        <f>($L23+$M23+$P23)*(('C. Erlösobergrenze'!$H$13/'C. Erlösobergrenze'!$H$8)-1)</f>
        <v>0</v>
      </c>
      <c r="O23" s="366">
        <f>($L23+$M23+$P23)*(-(1.015^($I23-2013)-1))</f>
        <v>0</v>
      </c>
      <c r="P23" s="287"/>
      <c r="Q23" s="287"/>
      <c r="R23" s="287"/>
      <c r="S23" s="287"/>
      <c r="T23" s="287"/>
      <c r="U23" s="287"/>
      <c r="V23" s="360"/>
      <c r="W23" s="367">
        <f>(Y23-X23)*Z23/100</f>
        <v>0</v>
      </c>
      <c r="X23" s="368"/>
      <c r="Y23" s="368"/>
      <c r="Z23" s="287"/>
    </row>
    <row r="24" spans="1:26" ht="15.75" customHeight="1" x14ac:dyDescent="0.2">
      <c r="A24" s="359"/>
      <c r="B24" s="365"/>
      <c r="C24" s="360"/>
      <c r="D24" s="381"/>
      <c r="E24" s="360"/>
      <c r="F24" s="381"/>
      <c r="G24" s="360"/>
      <c r="I24" s="360"/>
      <c r="J24" s="360"/>
      <c r="K24" s="360"/>
      <c r="L24" s="360"/>
      <c r="M24" s="360"/>
      <c r="N24" s="360"/>
      <c r="O24" s="360"/>
      <c r="P24" s="360"/>
      <c r="Q24" s="360"/>
      <c r="R24" s="360"/>
    </row>
    <row r="25" spans="1:26" ht="27.95" customHeight="1" x14ac:dyDescent="0.2">
      <c r="A25" s="359"/>
      <c r="B25" s="695">
        <v>3</v>
      </c>
      <c r="C25" s="370"/>
      <c r="D25" s="379"/>
      <c r="E25" s="370" t="s">
        <v>147</v>
      </c>
      <c r="F25" s="379"/>
      <c r="G25" s="371" t="s">
        <v>147</v>
      </c>
      <c r="H25" s="377"/>
      <c r="I25" s="364">
        <v>2014</v>
      </c>
      <c r="J25" s="362">
        <f t="shared" si="0"/>
        <v>0</v>
      </c>
      <c r="K25" s="287"/>
      <c r="L25" s="287"/>
      <c r="M25" s="287"/>
      <c r="N25" s="366">
        <f>($L25+$M25+$P25)*(('C. Erlösobergrenze'!$H$9/'C. Erlösobergrenze'!$H$8)-1)</f>
        <v>0</v>
      </c>
      <c r="O25" s="366">
        <f>($L25+$M25+$P25)*(-(1.015^($I25-2013)-1))</f>
        <v>0</v>
      </c>
      <c r="P25" s="287"/>
      <c r="Q25" s="287"/>
      <c r="R25" s="287"/>
      <c r="S25" s="287"/>
      <c r="T25" s="287"/>
      <c r="U25" s="287"/>
      <c r="V25" s="360"/>
      <c r="W25" s="367">
        <f>(Y25-X25)*Z25/100</f>
        <v>0</v>
      </c>
      <c r="X25" s="368"/>
      <c r="Y25" s="368"/>
      <c r="Z25" s="287"/>
    </row>
    <row r="26" spans="1:26" ht="27.95" customHeight="1" x14ac:dyDescent="0.2">
      <c r="A26" s="359"/>
      <c r="B26" s="696"/>
      <c r="C26" s="359"/>
      <c r="D26" s="380"/>
      <c r="E26" s="359"/>
      <c r="F26" s="380"/>
      <c r="G26" s="359"/>
      <c r="I26" s="364">
        <v>2015</v>
      </c>
      <c r="J26" s="362">
        <f t="shared" si="0"/>
        <v>0</v>
      </c>
      <c r="K26" s="287"/>
      <c r="L26" s="287"/>
      <c r="M26" s="287"/>
      <c r="N26" s="366">
        <f>($L26+$M26+$P26)*(('C. Erlösobergrenze'!$H$10/'C. Erlösobergrenze'!$H$8)-1)</f>
        <v>0</v>
      </c>
      <c r="O26" s="366">
        <f>($L26+$M26+$P26)*(-(1.015^($I26-2013)-1))</f>
        <v>0</v>
      </c>
      <c r="P26" s="287"/>
      <c r="Q26" s="287"/>
      <c r="R26" s="287"/>
      <c r="S26" s="287"/>
      <c r="T26" s="287"/>
      <c r="U26" s="287"/>
      <c r="V26" s="360"/>
      <c r="W26" s="367">
        <f>(Y26-X26)*Z26/100</f>
        <v>0</v>
      </c>
      <c r="X26" s="368"/>
      <c r="Y26" s="368"/>
      <c r="Z26" s="287"/>
    </row>
    <row r="27" spans="1:26" ht="27.95" customHeight="1" x14ac:dyDescent="0.2">
      <c r="A27" s="359"/>
      <c r="B27" s="696"/>
      <c r="C27" s="359"/>
      <c r="D27" s="380"/>
      <c r="E27" s="359"/>
      <c r="F27" s="380"/>
      <c r="G27" s="359"/>
      <c r="I27" s="364">
        <v>2016</v>
      </c>
      <c r="J27" s="362">
        <f t="shared" si="0"/>
        <v>0</v>
      </c>
      <c r="K27" s="287"/>
      <c r="L27" s="287"/>
      <c r="M27" s="287"/>
      <c r="N27" s="366">
        <f>($L27+$M27+$P27)*(('C. Erlösobergrenze'!$H$11/'C. Erlösobergrenze'!$H$8)-1)</f>
        <v>0</v>
      </c>
      <c r="O27" s="366">
        <f>($L27+$M27+$P27)*(-(1.015^($I27-2013)-1))</f>
        <v>0</v>
      </c>
      <c r="P27" s="287"/>
      <c r="Q27" s="287"/>
      <c r="R27" s="287"/>
      <c r="S27" s="287"/>
      <c r="T27" s="287"/>
      <c r="U27" s="287"/>
      <c r="V27" s="360"/>
      <c r="W27" s="367">
        <f>(Y27-X27)*Z27/100</f>
        <v>0</v>
      </c>
      <c r="X27" s="368"/>
      <c r="Y27" s="368"/>
      <c r="Z27" s="287"/>
    </row>
    <row r="28" spans="1:26" ht="27.95" customHeight="1" x14ac:dyDescent="0.2">
      <c r="A28" s="359"/>
      <c r="B28" s="696"/>
      <c r="C28" s="359"/>
      <c r="D28" s="380"/>
      <c r="E28" s="359"/>
      <c r="F28" s="380"/>
      <c r="G28" s="359"/>
      <c r="I28" s="364">
        <v>2017</v>
      </c>
      <c r="J28" s="362">
        <f t="shared" si="0"/>
        <v>0</v>
      </c>
      <c r="K28" s="287"/>
      <c r="L28" s="287"/>
      <c r="M28" s="287"/>
      <c r="N28" s="366">
        <f>($L28+$M28+$P28)*(('C. Erlösobergrenze'!$H$12/'C. Erlösobergrenze'!$H$8)-1)</f>
        <v>0</v>
      </c>
      <c r="O28" s="366">
        <f>($L28+$M28+$P28)*(-(1.015^($I28-2013)-1))</f>
        <v>0</v>
      </c>
      <c r="P28" s="287"/>
      <c r="Q28" s="287"/>
      <c r="R28" s="287"/>
      <c r="S28" s="287"/>
      <c r="T28" s="287"/>
      <c r="U28" s="287"/>
      <c r="V28" s="360"/>
      <c r="W28" s="367">
        <f>(Y28-X28)*Z28/100</f>
        <v>0</v>
      </c>
      <c r="X28" s="368"/>
      <c r="Y28" s="368"/>
      <c r="Z28" s="287"/>
    </row>
    <row r="29" spans="1:26" ht="27.95" customHeight="1" x14ac:dyDescent="0.2">
      <c r="A29" s="359"/>
      <c r="B29" s="697"/>
      <c r="C29" s="359"/>
      <c r="D29" s="380"/>
      <c r="E29" s="359"/>
      <c r="F29" s="380"/>
      <c r="G29" s="359"/>
      <c r="I29" s="364">
        <v>2018</v>
      </c>
      <c r="J29" s="362">
        <f t="shared" si="0"/>
        <v>0</v>
      </c>
      <c r="K29" s="287"/>
      <c r="L29" s="287"/>
      <c r="M29" s="287"/>
      <c r="N29" s="366">
        <f>($L29+$M29+$P29)*(('C. Erlösobergrenze'!$H$13/'C. Erlösobergrenze'!$H$8)-1)</f>
        <v>0</v>
      </c>
      <c r="O29" s="366">
        <f>($L29+$M29+$P29)*(-(1.015^($I29-2013)-1))</f>
        <v>0</v>
      </c>
      <c r="P29" s="287"/>
      <c r="Q29" s="287"/>
      <c r="R29" s="287"/>
      <c r="S29" s="287"/>
      <c r="T29" s="287"/>
      <c r="U29" s="287"/>
      <c r="V29" s="360"/>
      <c r="W29" s="367">
        <f>(Y29-X29)*Z29/100</f>
        <v>0</v>
      </c>
      <c r="X29" s="368"/>
      <c r="Y29" s="368"/>
      <c r="Z29" s="287"/>
    </row>
    <row r="30" spans="1:26" ht="13.5" customHeight="1" x14ac:dyDescent="0.2">
      <c r="A30" s="359"/>
      <c r="B30" s="365"/>
      <c r="C30" s="360"/>
      <c r="D30" s="381"/>
      <c r="E30" s="360"/>
      <c r="F30" s="381"/>
      <c r="G30" s="360"/>
      <c r="I30" s="360"/>
      <c r="J30" s="360"/>
      <c r="K30" s="360"/>
      <c r="L30" s="360"/>
      <c r="M30" s="360"/>
      <c r="N30" s="360"/>
      <c r="O30" s="360"/>
      <c r="P30" s="360"/>
      <c r="Q30" s="360"/>
      <c r="R30" s="360"/>
      <c r="S30" s="360"/>
      <c r="T30" s="360"/>
      <c r="U30" s="360"/>
      <c r="V30" s="360"/>
      <c r="W30" s="360"/>
      <c r="X30" s="360"/>
      <c r="Y30" s="360"/>
      <c r="Z30" s="360"/>
    </row>
    <row r="31" spans="1:26" ht="27.95" customHeight="1" x14ac:dyDescent="0.2">
      <c r="A31" s="359"/>
      <c r="B31" s="695">
        <v>4</v>
      </c>
      <c r="C31" s="370"/>
      <c r="D31" s="379"/>
      <c r="E31" s="370" t="s">
        <v>147</v>
      </c>
      <c r="F31" s="379"/>
      <c r="G31" s="371" t="s">
        <v>147</v>
      </c>
      <c r="H31" s="377"/>
      <c r="I31" s="364">
        <v>2014</v>
      </c>
      <c r="J31" s="362">
        <f t="shared" si="0"/>
        <v>0</v>
      </c>
      <c r="K31" s="287"/>
      <c r="L31" s="287"/>
      <c r="M31" s="287"/>
      <c r="N31" s="366">
        <f>($L31+$M31+$P31)*(('C. Erlösobergrenze'!$H$9/'C. Erlösobergrenze'!$H$8)-1)</f>
        <v>0</v>
      </c>
      <c r="O31" s="366">
        <f>($L31+$M31+$P31)*(-(1.015^($I31-2013)-1))</f>
        <v>0</v>
      </c>
      <c r="P31" s="287"/>
      <c r="Q31" s="287"/>
      <c r="R31" s="287"/>
      <c r="S31" s="287"/>
      <c r="T31" s="287"/>
      <c r="U31" s="287"/>
      <c r="V31" s="360"/>
      <c r="W31" s="367">
        <f>(Y31-X31)*Z31/100</f>
        <v>0</v>
      </c>
      <c r="X31" s="368"/>
      <c r="Y31" s="368"/>
      <c r="Z31" s="287"/>
    </row>
    <row r="32" spans="1:26" ht="27.95" customHeight="1" x14ac:dyDescent="0.2">
      <c r="A32" s="359"/>
      <c r="B32" s="696"/>
      <c r="C32" s="359"/>
      <c r="D32" s="380"/>
      <c r="E32" s="359"/>
      <c r="F32" s="380"/>
      <c r="G32" s="359"/>
      <c r="I32" s="364">
        <v>2015</v>
      </c>
      <c r="J32" s="362">
        <f t="shared" si="0"/>
        <v>0</v>
      </c>
      <c r="K32" s="287"/>
      <c r="L32" s="287"/>
      <c r="M32" s="287"/>
      <c r="N32" s="366">
        <f>($L32+$M32+$P32)*(('C. Erlösobergrenze'!$H$10/'C. Erlösobergrenze'!$H$8)-1)</f>
        <v>0</v>
      </c>
      <c r="O32" s="366">
        <f>($L32+$M32+$P32)*(-(1.015^($I32-2013)-1))</f>
        <v>0</v>
      </c>
      <c r="P32" s="287"/>
      <c r="Q32" s="287"/>
      <c r="R32" s="287"/>
      <c r="S32" s="287"/>
      <c r="T32" s="287"/>
      <c r="U32" s="287"/>
      <c r="V32" s="360"/>
      <c r="W32" s="367">
        <f>(Y32-X32)*Z32/100</f>
        <v>0</v>
      </c>
      <c r="X32" s="368"/>
      <c r="Y32" s="368"/>
      <c r="Z32" s="287"/>
    </row>
    <row r="33" spans="1:26" ht="27.95" customHeight="1" x14ac:dyDescent="0.2">
      <c r="A33" s="359"/>
      <c r="B33" s="696"/>
      <c r="C33" s="359"/>
      <c r="D33" s="380"/>
      <c r="E33" s="359"/>
      <c r="F33" s="380"/>
      <c r="G33" s="359"/>
      <c r="I33" s="364">
        <v>2016</v>
      </c>
      <c r="J33" s="362">
        <f t="shared" si="0"/>
        <v>0</v>
      </c>
      <c r="K33" s="287"/>
      <c r="L33" s="287"/>
      <c r="M33" s="287"/>
      <c r="N33" s="366">
        <f>($L33+$M33+$P33)*(('C. Erlösobergrenze'!$H$11/'C. Erlösobergrenze'!$H$8)-1)</f>
        <v>0</v>
      </c>
      <c r="O33" s="366">
        <f>($L33+$M33+$P33)*(-(1.015^($I33-2013)-1))</f>
        <v>0</v>
      </c>
      <c r="P33" s="287"/>
      <c r="Q33" s="287"/>
      <c r="R33" s="287"/>
      <c r="S33" s="287"/>
      <c r="T33" s="287"/>
      <c r="U33" s="287"/>
      <c r="V33" s="360"/>
      <c r="W33" s="367">
        <f>(Y33-X33)*Z33/100</f>
        <v>0</v>
      </c>
      <c r="X33" s="368"/>
      <c r="Y33" s="368"/>
      <c r="Z33" s="287"/>
    </row>
    <row r="34" spans="1:26" ht="27.95" customHeight="1" x14ac:dyDescent="0.2">
      <c r="A34" s="359"/>
      <c r="B34" s="696"/>
      <c r="C34" s="359"/>
      <c r="D34" s="380"/>
      <c r="E34" s="359"/>
      <c r="F34" s="380"/>
      <c r="G34" s="359"/>
      <c r="I34" s="364">
        <v>2017</v>
      </c>
      <c r="J34" s="362">
        <f t="shared" si="0"/>
        <v>0</v>
      </c>
      <c r="K34" s="287"/>
      <c r="L34" s="287"/>
      <c r="M34" s="287"/>
      <c r="N34" s="366">
        <f>($L34+$M34+$P34)*(('C. Erlösobergrenze'!$H$12/'C. Erlösobergrenze'!$H$8)-1)</f>
        <v>0</v>
      </c>
      <c r="O34" s="366">
        <f>($L34+$M34+$P34)*(-(1.015^($I34-2013)-1))</f>
        <v>0</v>
      </c>
      <c r="P34" s="287"/>
      <c r="Q34" s="287"/>
      <c r="R34" s="287"/>
      <c r="S34" s="287"/>
      <c r="T34" s="287"/>
      <c r="U34" s="287"/>
      <c r="V34" s="360"/>
      <c r="W34" s="367">
        <f>(Y34-X34)*Z34/100</f>
        <v>0</v>
      </c>
      <c r="X34" s="368"/>
      <c r="Y34" s="368"/>
      <c r="Z34" s="287"/>
    </row>
    <row r="35" spans="1:26" ht="27.95" customHeight="1" x14ac:dyDescent="0.2">
      <c r="A35" s="359"/>
      <c r="B35" s="697"/>
      <c r="C35" s="359"/>
      <c r="D35" s="380"/>
      <c r="E35" s="359"/>
      <c r="F35" s="380"/>
      <c r="G35" s="359"/>
      <c r="I35" s="364">
        <v>2018</v>
      </c>
      <c r="J35" s="362">
        <f t="shared" si="0"/>
        <v>0</v>
      </c>
      <c r="K35" s="287"/>
      <c r="L35" s="287"/>
      <c r="M35" s="287"/>
      <c r="N35" s="366">
        <f>($L35+$M35+$P35)*(('C. Erlösobergrenze'!$H$13/'C. Erlösobergrenze'!$H$8)-1)</f>
        <v>0</v>
      </c>
      <c r="O35" s="366">
        <f>($L35+$M35+$P35)*(-(1.015^($I35-2013)-1))</f>
        <v>0</v>
      </c>
      <c r="P35" s="287"/>
      <c r="Q35" s="287"/>
      <c r="R35" s="287"/>
      <c r="S35" s="287"/>
      <c r="T35" s="287"/>
      <c r="U35" s="287"/>
      <c r="V35" s="360"/>
      <c r="W35" s="367">
        <f>(Y35-X35)*Z35/100</f>
        <v>0</v>
      </c>
      <c r="X35" s="368"/>
      <c r="Y35" s="368"/>
      <c r="Z35" s="287"/>
    </row>
    <row r="36" spans="1:26" ht="12.75" customHeight="1" x14ac:dyDescent="0.2">
      <c r="A36" s="359"/>
      <c r="B36" s="365"/>
      <c r="C36" s="360"/>
      <c r="D36" s="381"/>
      <c r="E36" s="360"/>
      <c r="F36" s="381"/>
      <c r="G36" s="360"/>
      <c r="I36" s="360"/>
      <c r="J36" s="360"/>
      <c r="K36" s="360"/>
      <c r="L36" s="360"/>
      <c r="M36" s="360"/>
      <c r="N36" s="360"/>
      <c r="O36" s="360"/>
      <c r="P36" s="360"/>
      <c r="Q36" s="360"/>
      <c r="R36" s="360"/>
    </row>
    <row r="37" spans="1:26" ht="27.95" customHeight="1" x14ac:dyDescent="0.2">
      <c r="A37" s="359"/>
      <c r="B37" s="695">
        <v>5</v>
      </c>
      <c r="C37" s="370"/>
      <c r="D37" s="379"/>
      <c r="E37" s="370" t="s">
        <v>147</v>
      </c>
      <c r="F37" s="379"/>
      <c r="G37" s="371" t="s">
        <v>147</v>
      </c>
      <c r="H37" s="377"/>
      <c r="I37" s="364">
        <v>2014</v>
      </c>
      <c r="J37" s="362">
        <f t="shared" si="0"/>
        <v>0</v>
      </c>
      <c r="K37" s="287"/>
      <c r="L37" s="287"/>
      <c r="M37" s="287"/>
      <c r="N37" s="366">
        <f>($L37+$M37+$P37)*(('C. Erlösobergrenze'!$H$9/'C. Erlösobergrenze'!$H$8)-1)</f>
        <v>0</v>
      </c>
      <c r="O37" s="366">
        <f>($L37+$M37+$P37)*(-(1.015^($I37-2013)-1))</f>
        <v>0</v>
      </c>
      <c r="P37" s="287"/>
      <c r="Q37" s="287"/>
      <c r="R37" s="287"/>
      <c r="S37" s="287"/>
      <c r="T37" s="287"/>
      <c r="U37" s="287"/>
      <c r="V37" s="360"/>
      <c r="W37" s="367">
        <f>(Y37-X37)*Z37/100</f>
        <v>0</v>
      </c>
      <c r="X37" s="368"/>
      <c r="Y37" s="368"/>
      <c r="Z37" s="287"/>
    </row>
    <row r="38" spans="1:26" ht="27.95" customHeight="1" x14ac:dyDescent="0.2">
      <c r="A38" s="359"/>
      <c r="B38" s="696"/>
      <c r="C38" s="359"/>
      <c r="D38" s="380"/>
      <c r="E38" s="359"/>
      <c r="F38" s="380"/>
      <c r="G38" s="359"/>
      <c r="I38" s="364">
        <v>2015</v>
      </c>
      <c r="J38" s="362">
        <f t="shared" si="0"/>
        <v>0</v>
      </c>
      <c r="K38" s="287"/>
      <c r="L38" s="287"/>
      <c r="M38" s="287"/>
      <c r="N38" s="366">
        <f>($L38+$M38+$P38)*(('C. Erlösobergrenze'!$H$10/'C. Erlösobergrenze'!$H$8)-1)</f>
        <v>0</v>
      </c>
      <c r="O38" s="366">
        <f>($L38+$M38+$P38)*(-(1.015^($I38-2013)-1))</f>
        <v>0</v>
      </c>
      <c r="P38" s="287"/>
      <c r="Q38" s="287"/>
      <c r="R38" s="287"/>
      <c r="S38" s="287"/>
      <c r="T38" s="287"/>
      <c r="U38" s="287"/>
      <c r="V38" s="360"/>
      <c r="W38" s="367">
        <f>(Y38-X38)*Z38/100</f>
        <v>0</v>
      </c>
      <c r="X38" s="368"/>
      <c r="Y38" s="368"/>
      <c r="Z38" s="287"/>
    </row>
    <row r="39" spans="1:26" ht="27.95" customHeight="1" x14ac:dyDescent="0.2">
      <c r="A39" s="359"/>
      <c r="B39" s="696"/>
      <c r="C39" s="359"/>
      <c r="D39" s="380"/>
      <c r="E39" s="359"/>
      <c r="F39" s="380"/>
      <c r="G39" s="359"/>
      <c r="I39" s="364">
        <v>2016</v>
      </c>
      <c r="J39" s="362">
        <f t="shared" si="0"/>
        <v>0</v>
      </c>
      <c r="K39" s="287"/>
      <c r="L39" s="287"/>
      <c r="M39" s="287"/>
      <c r="N39" s="366">
        <f>($L39+$M39+$P39)*(('C. Erlösobergrenze'!$H$11/'C. Erlösobergrenze'!$H$8)-1)</f>
        <v>0</v>
      </c>
      <c r="O39" s="366">
        <f>($L39+$M39+$P39)*(-(1.015^($I39-2013)-1))</f>
        <v>0</v>
      </c>
      <c r="P39" s="287"/>
      <c r="Q39" s="287"/>
      <c r="R39" s="287"/>
      <c r="S39" s="287"/>
      <c r="T39" s="287"/>
      <c r="U39" s="287"/>
      <c r="V39" s="360"/>
      <c r="W39" s="367">
        <f>(Y39-X39)*Z39/100</f>
        <v>0</v>
      </c>
      <c r="X39" s="368"/>
      <c r="Y39" s="368"/>
      <c r="Z39" s="287"/>
    </row>
    <row r="40" spans="1:26" ht="27.95" customHeight="1" x14ac:dyDescent="0.2">
      <c r="A40" s="359"/>
      <c r="B40" s="696"/>
      <c r="C40" s="359"/>
      <c r="D40" s="380"/>
      <c r="E40" s="359"/>
      <c r="F40" s="380"/>
      <c r="G40" s="359"/>
      <c r="I40" s="364">
        <v>2017</v>
      </c>
      <c r="J40" s="362">
        <f t="shared" si="0"/>
        <v>0</v>
      </c>
      <c r="K40" s="287"/>
      <c r="L40" s="287"/>
      <c r="M40" s="287"/>
      <c r="N40" s="366">
        <f>($L40+$M40+$P40)*(('C. Erlösobergrenze'!$H$12/'C. Erlösobergrenze'!$H$8)-1)</f>
        <v>0</v>
      </c>
      <c r="O40" s="366">
        <f>($L40+$M40+$P40)*(-(1.015^($I40-2013)-1))</f>
        <v>0</v>
      </c>
      <c r="P40" s="287"/>
      <c r="Q40" s="287"/>
      <c r="R40" s="287"/>
      <c r="S40" s="287"/>
      <c r="T40" s="287"/>
      <c r="U40" s="287"/>
      <c r="V40" s="360"/>
      <c r="W40" s="367">
        <f>(Y40-X40)*Z40/100</f>
        <v>0</v>
      </c>
      <c r="X40" s="368"/>
      <c r="Y40" s="368"/>
      <c r="Z40" s="287"/>
    </row>
    <row r="41" spans="1:26" ht="27.95" customHeight="1" x14ac:dyDescent="0.2">
      <c r="A41" s="359"/>
      <c r="B41" s="697"/>
      <c r="C41" s="359"/>
      <c r="D41" s="380"/>
      <c r="E41" s="359"/>
      <c r="F41" s="380"/>
      <c r="G41" s="359"/>
      <c r="I41" s="364">
        <v>2018</v>
      </c>
      <c r="J41" s="362">
        <f t="shared" si="0"/>
        <v>0</v>
      </c>
      <c r="K41" s="287"/>
      <c r="L41" s="287"/>
      <c r="M41" s="287"/>
      <c r="N41" s="366">
        <f>($L41+$M41+$P41)*(('C. Erlösobergrenze'!$H$13/'C. Erlösobergrenze'!$H$8)-1)</f>
        <v>0</v>
      </c>
      <c r="O41" s="366">
        <f>($L41+$M41+$P41)*(-(1.015^($I41-2013)-1))</f>
        <v>0</v>
      </c>
      <c r="P41" s="287"/>
      <c r="Q41" s="287"/>
      <c r="R41" s="287"/>
      <c r="S41" s="287"/>
      <c r="T41" s="287"/>
      <c r="U41" s="287"/>
      <c r="V41" s="360"/>
      <c r="W41" s="367">
        <f>(Y41-X41)*Z41/100</f>
        <v>0</v>
      </c>
      <c r="X41" s="368"/>
      <c r="Y41" s="368"/>
      <c r="Z41" s="287"/>
    </row>
    <row r="42" spans="1:26" ht="12.75" customHeight="1" x14ac:dyDescent="0.2">
      <c r="A42" s="359"/>
      <c r="B42" s="365"/>
      <c r="C42" s="360"/>
      <c r="D42" s="381"/>
      <c r="E42" s="360"/>
      <c r="F42" s="381"/>
      <c r="G42" s="360"/>
      <c r="I42" s="360"/>
      <c r="J42" s="360"/>
      <c r="K42" s="360"/>
      <c r="L42" s="360"/>
      <c r="M42" s="360"/>
      <c r="N42" s="360"/>
      <c r="O42" s="360"/>
      <c r="P42" s="360"/>
      <c r="Q42" s="360"/>
      <c r="R42" s="360"/>
    </row>
    <row r="43" spans="1:26" ht="27.95" customHeight="1" x14ac:dyDescent="0.2">
      <c r="A43" s="359"/>
      <c r="B43" s="695">
        <v>6</v>
      </c>
      <c r="C43" s="370"/>
      <c r="D43" s="379"/>
      <c r="E43" s="370" t="s">
        <v>147</v>
      </c>
      <c r="F43" s="379"/>
      <c r="G43" s="371" t="s">
        <v>147</v>
      </c>
      <c r="H43" s="377"/>
      <c r="I43" s="364">
        <v>2014</v>
      </c>
      <c r="J43" s="362">
        <f t="shared" si="0"/>
        <v>0</v>
      </c>
      <c r="K43" s="287"/>
      <c r="L43" s="287"/>
      <c r="M43" s="287"/>
      <c r="N43" s="366">
        <f>($L43+$M43+$P43)*(('C. Erlösobergrenze'!$H$9/'C. Erlösobergrenze'!$H$8)-1)</f>
        <v>0</v>
      </c>
      <c r="O43" s="366">
        <f>($L43+$M43+$P43)*(-(1.015^($I43-2013)-1))</f>
        <v>0</v>
      </c>
      <c r="P43" s="287"/>
      <c r="Q43" s="287"/>
      <c r="R43" s="287"/>
      <c r="S43" s="287"/>
      <c r="T43" s="287"/>
      <c r="U43" s="287"/>
      <c r="V43" s="360"/>
      <c r="W43" s="367">
        <f>(Y43-X43)*Z43/100</f>
        <v>0</v>
      </c>
      <c r="X43" s="368"/>
      <c r="Y43" s="368"/>
      <c r="Z43" s="287"/>
    </row>
    <row r="44" spans="1:26" ht="27.95" customHeight="1" x14ac:dyDescent="0.2">
      <c r="A44" s="359"/>
      <c r="B44" s="696"/>
      <c r="C44" s="359"/>
      <c r="D44" s="380"/>
      <c r="E44" s="359"/>
      <c r="F44" s="380"/>
      <c r="G44" s="359"/>
      <c r="I44" s="364">
        <v>2015</v>
      </c>
      <c r="J44" s="362">
        <f t="shared" si="0"/>
        <v>0</v>
      </c>
      <c r="K44" s="287"/>
      <c r="L44" s="287"/>
      <c r="M44" s="287"/>
      <c r="N44" s="366">
        <f>($L44+$M44+$P44)*(('C. Erlösobergrenze'!$H$10/'C. Erlösobergrenze'!$H$8)-1)</f>
        <v>0</v>
      </c>
      <c r="O44" s="366">
        <f>($L44+$M44+$P44)*(-(1.015^($I44-2013)-1))</f>
        <v>0</v>
      </c>
      <c r="P44" s="287"/>
      <c r="Q44" s="287"/>
      <c r="R44" s="287"/>
      <c r="S44" s="287"/>
      <c r="T44" s="287"/>
      <c r="U44" s="287"/>
      <c r="V44" s="360"/>
      <c r="W44" s="367">
        <f>(Y44-X44)*Z44/100</f>
        <v>0</v>
      </c>
      <c r="X44" s="368"/>
      <c r="Y44" s="368"/>
      <c r="Z44" s="287"/>
    </row>
    <row r="45" spans="1:26" ht="27.95" customHeight="1" x14ac:dyDescent="0.2">
      <c r="A45" s="359"/>
      <c r="B45" s="696"/>
      <c r="C45" s="359"/>
      <c r="D45" s="380"/>
      <c r="E45" s="359"/>
      <c r="F45" s="380"/>
      <c r="G45" s="359"/>
      <c r="I45" s="364">
        <v>2016</v>
      </c>
      <c r="J45" s="362">
        <f t="shared" si="0"/>
        <v>0</v>
      </c>
      <c r="K45" s="287"/>
      <c r="L45" s="287"/>
      <c r="M45" s="287"/>
      <c r="N45" s="366">
        <f>($L45+$M45+$P45)*(('C. Erlösobergrenze'!$H$11/'C. Erlösobergrenze'!$H$8)-1)</f>
        <v>0</v>
      </c>
      <c r="O45" s="366">
        <f>($L45+$M45+$P45)*(-(1.015^($I45-2013)-1))</f>
        <v>0</v>
      </c>
      <c r="P45" s="287"/>
      <c r="Q45" s="287"/>
      <c r="R45" s="287"/>
      <c r="S45" s="287"/>
      <c r="T45" s="287"/>
      <c r="U45" s="287"/>
      <c r="V45" s="360"/>
      <c r="W45" s="367">
        <f>(Y45-X45)*Z45/100</f>
        <v>0</v>
      </c>
      <c r="X45" s="368"/>
      <c r="Y45" s="368"/>
      <c r="Z45" s="287"/>
    </row>
    <row r="46" spans="1:26" ht="27.95" customHeight="1" x14ac:dyDescent="0.2">
      <c r="A46" s="359"/>
      <c r="B46" s="696"/>
      <c r="C46" s="359"/>
      <c r="D46" s="380"/>
      <c r="E46" s="359"/>
      <c r="F46" s="380"/>
      <c r="G46" s="359"/>
      <c r="I46" s="364">
        <v>2017</v>
      </c>
      <c r="J46" s="362">
        <f t="shared" si="0"/>
        <v>0</v>
      </c>
      <c r="K46" s="287"/>
      <c r="L46" s="287"/>
      <c r="M46" s="287"/>
      <c r="N46" s="366">
        <f>($L46+$M46+$P46)*(('C. Erlösobergrenze'!$H$12/'C. Erlösobergrenze'!$H$8)-1)</f>
        <v>0</v>
      </c>
      <c r="O46" s="366">
        <f>($L46+$M46+$P46)*(-(1.015^($I46-2013)-1))</f>
        <v>0</v>
      </c>
      <c r="P46" s="287"/>
      <c r="Q46" s="287"/>
      <c r="R46" s="287"/>
      <c r="S46" s="287"/>
      <c r="T46" s="287"/>
      <c r="U46" s="287"/>
      <c r="V46" s="360"/>
      <c r="W46" s="367">
        <f>(Y46-X46)*Z46/100</f>
        <v>0</v>
      </c>
      <c r="X46" s="368"/>
      <c r="Y46" s="368"/>
      <c r="Z46" s="287"/>
    </row>
    <row r="47" spans="1:26" ht="27.95" customHeight="1" x14ac:dyDescent="0.2">
      <c r="A47" s="359"/>
      <c r="B47" s="697"/>
      <c r="C47" s="359"/>
      <c r="D47" s="380"/>
      <c r="E47" s="359"/>
      <c r="F47" s="380"/>
      <c r="G47" s="359"/>
      <c r="I47" s="364">
        <v>2018</v>
      </c>
      <c r="J47" s="362">
        <f t="shared" si="0"/>
        <v>0</v>
      </c>
      <c r="K47" s="287"/>
      <c r="L47" s="287"/>
      <c r="M47" s="287"/>
      <c r="N47" s="366">
        <f>($L47+$M47+$P47)*(('C. Erlösobergrenze'!$H$13/'C. Erlösobergrenze'!$H$8)-1)</f>
        <v>0</v>
      </c>
      <c r="O47" s="366">
        <f>($L47+$M47+$P47)*(-(1.015^($I47-2013)-1))</f>
        <v>0</v>
      </c>
      <c r="P47" s="287"/>
      <c r="Q47" s="287"/>
      <c r="R47" s="287"/>
      <c r="S47" s="287"/>
      <c r="T47" s="287"/>
      <c r="U47" s="287"/>
      <c r="V47" s="360"/>
      <c r="W47" s="367">
        <f>(Y47-X47)*Z47/100</f>
        <v>0</v>
      </c>
      <c r="X47" s="368"/>
      <c r="Y47" s="368"/>
      <c r="Z47" s="287"/>
    </row>
    <row r="48" spans="1:26" ht="13.5" customHeight="1" x14ac:dyDescent="0.2">
      <c r="A48" s="359"/>
      <c r="B48" s="365"/>
      <c r="C48" s="360"/>
      <c r="D48" s="381"/>
      <c r="E48" s="360"/>
      <c r="F48" s="381"/>
      <c r="G48" s="360"/>
      <c r="I48" s="360"/>
      <c r="J48" s="360"/>
      <c r="K48" s="360"/>
      <c r="L48" s="360"/>
      <c r="M48" s="360"/>
      <c r="N48" s="360"/>
      <c r="O48" s="360"/>
      <c r="P48" s="360"/>
      <c r="Q48" s="360"/>
      <c r="R48" s="360"/>
    </row>
    <row r="49" spans="1:26" ht="27.95" customHeight="1" x14ac:dyDescent="0.2">
      <c r="A49" s="359"/>
      <c r="B49" s="695">
        <v>7</v>
      </c>
      <c r="C49" s="370"/>
      <c r="D49" s="379"/>
      <c r="E49" s="370" t="s">
        <v>147</v>
      </c>
      <c r="F49" s="379"/>
      <c r="G49" s="371" t="s">
        <v>147</v>
      </c>
      <c r="H49" s="377"/>
      <c r="I49" s="364">
        <v>2014</v>
      </c>
      <c r="J49" s="362">
        <f t="shared" si="0"/>
        <v>0</v>
      </c>
      <c r="K49" s="287"/>
      <c r="L49" s="287"/>
      <c r="M49" s="287"/>
      <c r="N49" s="366">
        <f>($L49+$M49+$P49)*(('C. Erlösobergrenze'!$H$9/'C. Erlösobergrenze'!$H$8)-1)</f>
        <v>0</v>
      </c>
      <c r="O49" s="366">
        <f>($L49+$M49+$P49)*(-(1.015^($I49-2013)-1))</f>
        <v>0</v>
      </c>
      <c r="P49" s="287"/>
      <c r="Q49" s="287"/>
      <c r="R49" s="287"/>
      <c r="S49" s="287"/>
      <c r="T49" s="287"/>
      <c r="U49" s="287"/>
      <c r="V49" s="360"/>
      <c r="W49" s="367">
        <f>(Y49-X49)*Z49/100</f>
        <v>0</v>
      </c>
      <c r="X49" s="368"/>
      <c r="Y49" s="368"/>
      <c r="Z49" s="287"/>
    </row>
    <row r="50" spans="1:26" ht="27.95" customHeight="1" x14ac:dyDescent="0.2">
      <c r="A50" s="359"/>
      <c r="B50" s="696"/>
      <c r="C50" s="359"/>
      <c r="D50" s="380"/>
      <c r="E50" s="359"/>
      <c r="F50" s="380"/>
      <c r="G50" s="359"/>
      <c r="I50" s="364">
        <v>2015</v>
      </c>
      <c r="J50" s="362">
        <f t="shared" si="0"/>
        <v>0</v>
      </c>
      <c r="K50" s="287"/>
      <c r="L50" s="287"/>
      <c r="M50" s="287"/>
      <c r="N50" s="366">
        <f>($L50+$M50+$P50)*(('C. Erlösobergrenze'!$H$10/'C. Erlösobergrenze'!$H$8)-1)</f>
        <v>0</v>
      </c>
      <c r="O50" s="366">
        <f>($L50+$M50+$P50)*(-(1.015^($I50-2013)-1))</f>
        <v>0</v>
      </c>
      <c r="P50" s="287"/>
      <c r="Q50" s="287"/>
      <c r="R50" s="287"/>
      <c r="S50" s="287"/>
      <c r="T50" s="287"/>
      <c r="U50" s="287"/>
      <c r="V50" s="360"/>
      <c r="W50" s="367">
        <f>(Y50-X50)*Z50/100</f>
        <v>0</v>
      </c>
      <c r="X50" s="368"/>
      <c r="Y50" s="368"/>
      <c r="Z50" s="287"/>
    </row>
    <row r="51" spans="1:26" ht="27.95" customHeight="1" x14ac:dyDescent="0.2">
      <c r="A51" s="359"/>
      <c r="B51" s="696"/>
      <c r="C51" s="359"/>
      <c r="D51" s="380"/>
      <c r="E51" s="359"/>
      <c r="F51" s="380"/>
      <c r="G51" s="359"/>
      <c r="I51" s="364">
        <v>2016</v>
      </c>
      <c r="J51" s="362">
        <f t="shared" si="0"/>
        <v>0</v>
      </c>
      <c r="K51" s="287"/>
      <c r="L51" s="287"/>
      <c r="M51" s="287"/>
      <c r="N51" s="366">
        <f>($L51+$M51+$P51)*(('C. Erlösobergrenze'!$H$11/'C. Erlösobergrenze'!$H$8)-1)</f>
        <v>0</v>
      </c>
      <c r="O51" s="366">
        <f>($L51+$M51+$P51)*(-(1.015^($I51-2013)-1))</f>
        <v>0</v>
      </c>
      <c r="P51" s="287"/>
      <c r="Q51" s="287"/>
      <c r="R51" s="287"/>
      <c r="S51" s="287"/>
      <c r="T51" s="287"/>
      <c r="U51" s="287"/>
      <c r="V51" s="360"/>
      <c r="W51" s="367">
        <f>(Y51-X51)*Z51/100</f>
        <v>0</v>
      </c>
      <c r="X51" s="368"/>
      <c r="Y51" s="368"/>
      <c r="Z51" s="287"/>
    </row>
    <row r="52" spans="1:26" ht="27.95" customHeight="1" x14ac:dyDescent="0.2">
      <c r="A52" s="359"/>
      <c r="B52" s="696"/>
      <c r="C52" s="359"/>
      <c r="D52" s="380"/>
      <c r="E52" s="359"/>
      <c r="F52" s="380"/>
      <c r="G52" s="359"/>
      <c r="I52" s="364">
        <v>2017</v>
      </c>
      <c r="J52" s="362">
        <f t="shared" si="0"/>
        <v>0</v>
      </c>
      <c r="K52" s="287"/>
      <c r="L52" s="287"/>
      <c r="M52" s="287"/>
      <c r="N52" s="366">
        <f>($L52+$M52+$P52)*(('C. Erlösobergrenze'!$H$12/'C. Erlösobergrenze'!$H$8)-1)</f>
        <v>0</v>
      </c>
      <c r="O52" s="366">
        <f>($L52+$M52+$P52)*(-(1.015^($I52-2013)-1))</f>
        <v>0</v>
      </c>
      <c r="P52" s="287"/>
      <c r="Q52" s="287"/>
      <c r="R52" s="287"/>
      <c r="S52" s="287"/>
      <c r="T52" s="287"/>
      <c r="U52" s="287"/>
      <c r="V52" s="360"/>
      <c r="W52" s="367">
        <f>(Y52-X52)*Z52/100</f>
        <v>0</v>
      </c>
      <c r="X52" s="368"/>
      <c r="Y52" s="368"/>
      <c r="Z52" s="287"/>
    </row>
    <row r="53" spans="1:26" ht="27.95" customHeight="1" x14ac:dyDescent="0.2">
      <c r="A53" s="359"/>
      <c r="B53" s="697"/>
      <c r="C53" s="359"/>
      <c r="D53" s="380"/>
      <c r="E53" s="359"/>
      <c r="F53" s="380"/>
      <c r="G53" s="359"/>
      <c r="I53" s="364">
        <v>2018</v>
      </c>
      <c r="J53" s="362">
        <f t="shared" si="0"/>
        <v>0</v>
      </c>
      <c r="K53" s="287"/>
      <c r="L53" s="287"/>
      <c r="M53" s="287"/>
      <c r="N53" s="366">
        <f>($L53+$M53+$P53)*(('C. Erlösobergrenze'!$H$13/'C. Erlösobergrenze'!$H$8)-1)</f>
        <v>0</v>
      </c>
      <c r="O53" s="366">
        <f>($L53+$M53+$P53)*(-(1.015^($I53-2013)-1))</f>
        <v>0</v>
      </c>
      <c r="P53" s="287"/>
      <c r="Q53" s="287"/>
      <c r="R53" s="287"/>
      <c r="S53" s="287"/>
      <c r="T53" s="287"/>
      <c r="U53" s="287"/>
      <c r="V53" s="360"/>
      <c r="W53" s="367">
        <f>(Y53-X53)*Z53/100</f>
        <v>0</v>
      </c>
      <c r="X53" s="368"/>
      <c r="Y53" s="368"/>
      <c r="Z53" s="287"/>
    </row>
    <row r="54" spans="1:26" ht="15.75" customHeight="1" x14ac:dyDescent="0.2">
      <c r="A54" s="359"/>
      <c r="B54" s="365"/>
      <c r="C54" s="360"/>
      <c r="D54" s="381"/>
      <c r="E54" s="360"/>
      <c r="F54" s="381"/>
      <c r="G54" s="360"/>
      <c r="I54" s="360"/>
      <c r="J54" s="360"/>
      <c r="K54" s="360"/>
      <c r="L54" s="360"/>
      <c r="M54" s="360"/>
      <c r="N54" s="360"/>
      <c r="O54" s="360"/>
      <c r="P54" s="360"/>
      <c r="Q54" s="360"/>
      <c r="R54" s="360"/>
    </row>
    <row r="55" spans="1:26" ht="27.95" customHeight="1" x14ac:dyDescent="0.2">
      <c r="A55" s="359"/>
      <c r="B55" s="695">
        <v>8</v>
      </c>
      <c r="C55" s="370"/>
      <c r="D55" s="379"/>
      <c r="E55" s="370" t="s">
        <v>147</v>
      </c>
      <c r="F55" s="379"/>
      <c r="G55" s="371" t="s">
        <v>147</v>
      </c>
      <c r="H55" s="377"/>
      <c r="I55" s="364">
        <v>2014</v>
      </c>
      <c r="J55" s="362">
        <f t="shared" si="0"/>
        <v>0</v>
      </c>
      <c r="K55" s="287"/>
      <c r="L55" s="287"/>
      <c r="M55" s="287"/>
      <c r="N55" s="366">
        <f>($L55+$M55+$P55)*(('C. Erlösobergrenze'!$H$9/'C. Erlösobergrenze'!$H$8)-1)</f>
        <v>0</v>
      </c>
      <c r="O55" s="366">
        <f>($L55+$M55+$P55)*(-(1.015^($I55-2013)-1))</f>
        <v>0</v>
      </c>
      <c r="P55" s="287"/>
      <c r="Q55" s="287"/>
      <c r="R55" s="287"/>
      <c r="S55" s="287"/>
      <c r="T55" s="287"/>
      <c r="U55" s="287"/>
      <c r="V55" s="360"/>
      <c r="W55" s="367">
        <f>(Y55-X55)*Z55/100</f>
        <v>0</v>
      </c>
      <c r="X55" s="368"/>
      <c r="Y55" s="368"/>
      <c r="Z55" s="287"/>
    </row>
    <row r="56" spans="1:26" ht="27.95" customHeight="1" x14ac:dyDescent="0.2">
      <c r="A56" s="359"/>
      <c r="B56" s="696"/>
      <c r="C56" s="359"/>
      <c r="D56" s="380"/>
      <c r="E56" s="359"/>
      <c r="F56" s="380"/>
      <c r="G56" s="359"/>
      <c r="I56" s="364">
        <v>2015</v>
      </c>
      <c r="J56" s="362">
        <f t="shared" si="0"/>
        <v>0</v>
      </c>
      <c r="K56" s="287"/>
      <c r="L56" s="287"/>
      <c r="M56" s="287"/>
      <c r="N56" s="366">
        <f>($L56+$M56+$P56)*(('C. Erlösobergrenze'!$H$10/'C. Erlösobergrenze'!$H$8)-1)</f>
        <v>0</v>
      </c>
      <c r="O56" s="366">
        <f>($L56+$M56+$P56)*(-(1.015^($I56-2013)-1))</f>
        <v>0</v>
      </c>
      <c r="P56" s="287"/>
      <c r="Q56" s="287"/>
      <c r="R56" s="287"/>
      <c r="S56" s="287"/>
      <c r="T56" s="287"/>
      <c r="U56" s="287"/>
      <c r="V56" s="360"/>
      <c r="W56" s="367">
        <f>(Y56-X56)*Z56/100</f>
        <v>0</v>
      </c>
      <c r="X56" s="368"/>
      <c r="Y56" s="368"/>
      <c r="Z56" s="287"/>
    </row>
    <row r="57" spans="1:26" ht="27.95" customHeight="1" x14ac:dyDescent="0.2">
      <c r="A57" s="359"/>
      <c r="B57" s="696"/>
      <c r="C57" s="359"/>
      <c r="D57" s="380"/>
      <c r="E57" s="359"/>
      <c r="F57" s="380"/>
      <c r="G57" s="359"/>
      <c r="I57" s="364">
        <v>2016</v>
      </c>
      <c r="J57" s="362">
        <f t="shared" si="0"/>
        <v>0</v>
      </c>
      <c r="K57" s="287"/>
      <c r="L57" s="287"/>
      <c r="M57" s="287"/>
      <c r="N57" s="366">
        <f>($L57+$M57+$P57)*(('C. Erlösobergrenze'!$H$11/'C. Erlösobergrenze'!$H$8)-1)</f>
        <v>0</v>
      </c>
      <c r="O57" s="366">
        <f>($L57+$M57+$P57)*(-(1.015^($I57-2013)-1))</f>
        <v>0</v>
      </c>
      <c r="P57" s="287"/>
      <c r="Q57" s="287"/>
      <c r="R57" s="287"/>
      <c r="S57" s="287"/>
      <c r="T57" s="287"/>
      <c r="U57" s="287"/>
      <c r="V57" s="360"/>
      <c r="W57" s="367">
        <f>(Y57-X57)*Z57/100</f>
        <v>0</v>
      </c>
      <c r="X57" s="368"/>
      <c r="Y57" s="368"/>
      <c r="Z57" s="287"/>
    </row>
    <row r="58" spans="1:26" ht="27.95" customHeight="1" x14ac:dyDescent="0.2">
      <c r="A58" s="359"/>
      <c r="B58" s="696"/>
      <c r="C58" s="359"/>
      <c r="D58" s="380"/>
      <c r="E58" s="359"/>
      <c r="F58" s="380"/>
      <c r="G58" s="359"/>
      <c r="I58" s="364">
        <v>2017</v>
      </c>
      <c r="J58" s="362">
        <f t="shared" si="0"/>
        <v>0</v>
      </c>
      <c r="K58" s="287"/>
      <c r="L58" s="287"/>
      <c r="M58" s="287"/>
      <c r="N58" s="366">
        <f>($L58+$M58+$P58)*(('C. Erlösobergrenze'!$H$12/'C. Erlösobergrenze'!$H$8)-1)</f>
        <v>0</v>
      </c>
      <c r="O58" s="366">
        <f>($L58+$M58+$P58)*(-(1.015^($I58-2013)-1))</f>
        <v>0</v>
      </c>
      <c r="P58" s="287"/>
      <c r="Q58" s="287"/>
      <c r="R58" s="287"/>
      <c r="S58" s="287"/>
      <c r="T58" s="287"/>
      <c r="U58" s="287"/>
      <c r="V58" s="360"/>
      <c r="W58" s="367">
        <f>(Y58-X58)*Z58/100</f>
        <v>0</v>
      </c>
      <c r="X58" s="368"/>
      <c r="Y58" s="368"/>
      <c r="Z58" s="287"/>
    </row>
    <row r="59" spans="1:26" ht="27.95" customHeight="1" x14ac:dyDescent="0.2">
      <c r="A59" s="359"/>
      <c r="B59" s="697"/>
      <c r="C59" s="359"/>
      <c r="D59" s="380"/>
      <c r="E59" s="359"/>
      <c r="F59" s="380"/>
      <c r="G59" s="359"/>
      <c r="I59" s="364">
        <v>2018</v>
      </c>
      <c r="J59" s="362">
        <f t="shared" si="0"/>
        <v>0</v>
      </c>
      <c r="K59" s="287"/>
      <c r="L59" s="287"/>
      <c r="M59" s="287"/>
      <c r="N59" s="366">
        <f>($L59+$M59+$P59)*(('C. Erlösobergrenze'!$H$13/'C. Erlösobergrenze'!$H$8)-1)</f>
        <v>0</v>
      </c>
      <c r="O59" s="366">
        <f>($L59+$M59+$P59)*(-(1.015^($I59-2013)-1))</f>
        <v>0</v>
      </c>
      <c r="P59" s="287"/>
      <c r="Q59" s="287"/>
      <c r="R59" s="287"/>
      <c r="S59" s="287"/>
      <c r="T59" s="287"/>
      <c r="U59" s="287"/>
      <c r="V59" s="360"/>
      <c r="W59" s="367">
        <f>(Y59-X59)*Z59/100</f>
        <v>0</v>
      </c>
      <c r="X59" s="368"/>
      <c r="Y59" s="368"/>
      <c r="Z59" s="287"/>
    </row>
    <row r="60" spans="1:26" ht="13.5" customHeight="1" x14ac:dyDescent="0.2">
      <c r="A60" s="359"/>
      <c r="B60" s="365"/>
      <c r="C60" s="360"/>
      <c r="D60" s="381"/>
      <c r="E60" s="360"/>
      <c r="F60" s="381"/>
      <c r="G60" s="360"/>
      <c r="I60" s="360"/>
      <c r="J60" s="360"/>
      <c r="K60" s="360"/>
      <c r="L60" s="360"/>
      <c r="M60" s="360"/>
      <c r="N60" s="360"/>
      <c r="O60" s="360"/>
      <c r="P60" s="360"/>
      <c r="Q60" s="360"/>
      <c r="R60" s="360"/>
    </row>
    <row r="61" spans="1:26" ht="27.95" customHeight="1" x14ac:dyDescent="0.2">
      <c r="A61" s="359"/>
      <c r="B61" s="695">
        <v>9</v>
      </c>
      <c r="C61" s="370"/>
      <c r="D61" s="379"/>
      <c r="E61" s="370" t="s">
        <v>147</v>
      </c>
      <c r="F61" s="379"/>
      <c r="G61" s="371" t="s">
        <v>147</v>
      </c>
      <c r="H61" s="377"/>
      <c r="I61" s="364">
        <v>2014</v>
      </c>
      <c r="J61" s="362">
        <f t="shared" si="0"/>
        <v>0</v>
      </c>
      <c r="K61" s="287"/>
      <c r="L61" s="287"/>
      <c r="M61" s="287"/>
      <c r="N61" s="366">
        <f>($L61+$M61+$P61)*(('C. Erlösobergrenze'!$H$9/'C. Erlösobergrenze'!$H$8)-1)</f>
        <v>0</v>
      </c>
      <c r="O61" s="366">
        <f>($L61+$M61+$P61)*(-(1.015^($I61-2013)-1))</f>
        <v>0</v>
      </c>
      <c r="P61" s="287"/>
      <c r="Q61" s="287"/>
      <c r="R61" s="287"/>
      <c r="S61" s="287"/>
      <c r="T61" s="287"/>
      <c r="U61" s="287"/>
      <c r="V61" s="360"/>
      <c r="W61" s="367">
        <f>(Y61-X61)*Z61/100</f>
        <v>0</v>
      </c>
      <c r="X61" s="368"/>
      <c r="Y61" s="368"/>
      <c r="Z61" s="287"/>
    </row>
    <row r="62" spans="1:26" ht="27.95" customHeight="1" x14ac:dyDescent="0.2">
      <c r="A62" s="359"/>
      <c r="B62" s="696"/>
      <c r="C62" s="359"/>
      <c r="D62" s="380"/>
      <c r="E62" s="359"/>
      <c r="F62" s="380"/>
      <c r="G62" s="359"/>
      <c r="I62" s="364">
        <v>2015</v>
      </c>
      <c r="J62" s="362">
        <f t="shared" si="0"/>
        <v>0</v>
      </c>
      <c r="K62" s="287"/>
      <c r="L62" s="287"/>
      <c r="M62" s="287"/>
      <c r="N62" s="366">
        <f>($L62+$M62+$P62)*(('C. Erlösobergrenze'!$H$10/'C. Erlösobergrenze'!$H$8)-1)</f>
        <v>0</v>
      </c>
      <c r="O62" s="366">
        <f>($L62+$M62+$P62)*(-(1.015^($I62-2013)-1))</f>
        <v>0</v>
      </c>
      <c r="P62" s="287"/>
      <c r="Q62" s="287"/>
      <c r="R62" s="287"/>
      <c r="S62" s="287"/>
      <c r="T62" s="287"/>
      <c r="U62" s="287"/>
      <c r="V62" s="360"/>
      <c r="W62" s="367">
        <f>(Y62-X62)*Z62/100</f>
        <v>0</v>
      </c>
      <c r="X62" s="368"/>
      <c r="Y62" s="368"/>
      <c r="Z62" s="287"/>
    </row>
    <row r="63" spans="1:26" ht="27.95" customHeight="1" x14ac:dyDescent="0.2">
      <c r="A63" s="359"/>
      <c r="B63" s="696"/>
      <c r="C63" s="359"/>
      <c r="D63" s="380"/>
      <c r="E63" s="359"/>
      <c r="F63" s="380"/>
      <c r="G63" s="359"/>
      <c r="I63" s="364">
        <v>2016</v>
      </c>
      <c r="J63" s="362">
        <f t="shared" si="0"/>
        <v>0</v>
      </c>
      <c r="K63" s="287"/>
      <c r="L63" s="287"/>
      <c r="M63" s="287"/>
      <c r="N63" s="366">
        <f>($L63+$M63+$P63)*(('C. Erlösobergrenze'!$H$11/'C. Erlösobergrenze'!$H$8)-1)</f>
        <v>0</v>
      </c>
      <c r="O63" s="366">
        <f>($L63+$M63+$P63)*(-(1.015^($I63-2013)-1))</f>
        <v>0</v>
      </c>
      <c r="P63" s="287"/>
      <c r="Q63" s="287"/>
      <c r="R63" s="287"/>
      <c r="S63" s="287"/>
      <c r="T63" s="287"/>
      <c r="U63" s="287"/>
      <c r="V63" s="360"/>
      <c r="W63" s="367">
        <f>(Y63-X63)*Z63/100</f>
        <v>0</v>
      </c>
      <c r="X63" s="368"/>
      <c r="Y63" s="368"/>
      <c r="Z63" s="287"/>
    </row>
    <row r="64" spans="1:26" ht="27.95" customHeight="1" x14ac:dyDescent="0.2">
      <c r="A64" s="359"/>
      <c r="B64" s="696"/>
      <c r="C64" s="359"/>
      <c r="D64" s="380"/>
      <c r="E64" s="359"/>
      <c r="F64" s="380"/>
      <c r="G64" s="359"/>
      <c r="I64" s="364">
        <v>2017</v>
      </c>
      <c r="J64" s="362">
        <f t="shared" si="0"/>
        <v>0</v>
      </c>
      <c r="K64" s="287"/>
      <c r="L64" s="287"/>
      <c r="M64" s="287"/>
      <c r="N64" s="366">
        <f>($L64+$M64+$P64)*(('C. Erlösobergrenze'!$H$12/'C. Erlösobergrenze'!$H$8)-1)</f>
        <v>0</v>
      </c>
      <c r="O64" s="366">
        <f>($L64+$M64+$P64)*(-(1.015^($I64-2013)-1))</f>
        <v>0</v>
      </c>
      <c r="P64" s="287"/>
      <c r="Q64" s="287"/>
      <c r="R64" s="287"/>
      <c r="S64" s="287"/>
      <c r="T64" s="287"/>
      <c r="U64" s="287"/>
      <c r="V64" s="360"/>
      <c r="W64" s="367">
        <f>(Y64-X64)*Z64/100</f>
        <v>0</v>
      </c>
      <c r="X64" s="368"/>
      <c r="Y64" s="368"/>
      <c r="Z64" s="287"/>
    </row>
    <row r="65" spans="1:26" ht="27.95" customHeight="1" x14ac:dyDescent="0.2">
      <c r="A65" s="359"/>
      <c r="B65" s="697"/>
      <c r="C65" s="359"/>
      <c r="D65" s="380"/>
      <c r="E65" s="359"/>
      <c r="F65" s="380"/>
      <c r="G65" s="359"/>
      <c r="I65" s="364">
        <v>2018</v>
      </c>
      <c r="J65" s="362">
        <f t="shared" si="0"/>
        <v>0</v>
      </c>
      <c r="K65" s="287"/>
      <c r="L65" s="287"/>
      <c r="M65" s="287"/>
      <c r="N65" s="366">
        <f>($L65+$M65+$P65)*(('C. Erlösobergrenze'!$H$13/'C. Erlösobergrenze'!$H$8)-1)</f>
        <v>0</v>
      </c>
      <c r="O65" s="366">
        <f>($L65+$M65+$P65)*(-(1.015^($I65-2013)-1))</f>
        <v>0</v>
      </c>
      <c r="P65" s="287"/>
      <c r="Q65" s="287"/>
      <c r="R65" s="287"/>
      <c r="S65" s="287"/>
      <c r="T65" s="287"/>
      <c r="U65" s="287"/>
      <c r="V65" s="360"/>
      <c r="W65" s="367">
        <f>(Y65-X65)*Z65/100</f>
        <v>0</v>
      </c>
      <c r="X65" s="368"/>
      <c r="Y65" s="368"/>
      <c r="Z65" s="287"/>
    </row>
    <row r="66" spans="1:26" ht="13.5" customHeight="1" x14ac:dyDescent="0.2">
      <c r="A66" s="359"/>
      <c r="B66" s="365"/>
      <c r="C66" s="360"/>
      <c r="D66" s="381"/>
      <c r="E66" s="360"/>
      <c r="F66" s="381"/>
      <c r="G66" s="360"/>
      <c r="I66" s="360"/>
      <c r="J66" s="360"/>
      <c r="K66" s="360"/>
      <c r="L66" s="360"/>
      <c r="M66" s="360"/>
      <c r="N66" s="360"/>
      <c r="O66" s="360"/>
      <c r="P66" s="360"/>
      <c r="Q66" s="360"/>
      <c r="R66" s="360"/>
    </row>
    <row r="67" spans="1:26" ht="27.95" customHeight="1" x14ac:dyDescent="0.2">
      <c r="A67" s="359"/>
      <c r="B67" s="695">
        <v>10</v>
      </c>
      <c r="C67" s="370"/>
      <c r="D67" s="379"/>
      <c r="E67" s="370" t="s">
        <v>147</v>
      </c>
      <c r="F67" s="379"/>
      <c r="G67" s="371" t="s">
        <v>147</v>
      </c>
      <c r="H67" s="377"/>
      <c r="I67" s="364">
        <v>2014</v>
      </c>
      <c r="J67" s="362">
        <f t="shared" si="0"/>
        <v>0</v>
      </c>
      <c r="K67" s="287"/>
      <c r="L67" s="287"/>
      <c r="M67" s="287"/>
      <c r="N67" s="366">
        <f>($L67+$M67+$P67)*(('C. Erlösobergrenze'!$H$9/'C. Erlösobergrenze'!$H$8)-1)</f>
        <v>0</v>
      </c>
      <c r="O67" s="366">
        <f>($L67+$M67+$P67)*(-(1.015^($I67-2013)-1))</f>
        <v>0</v>
      </c>
      <c r="P67" s="287"/>
      <c r="Q67" s="287"/>
      <c r="R67" s="287"/>
      <c r="S67" s="287"/>
      <c r="T67" s="287"/>
      <c r="U67" s="287"/>
      <c r="V67" s="360"/>
      <c r="W67" s="367">
        <f>(Y67-X67)*Z67/100</f>
        <v>0</v>
      </c>
      <c r="X67" s="368"/>
      <c r="Y67" s="368"/>
      <c r="Z67" s="287"/>
    </row>
    <row r="68" spans="1:26" ht="27.95" customHeight="1" x14ac:dyDescent="0.2">
      <c r="A68" s="359"/>
      <c r="B68" s="696"/>
      <c r="C68" s="359"/>
      <c r="D68" s="380"/>
      <c r="E68" s="359"/>
      <c r="F68" s="380"/>
      <c r="G68" s="359"/>
      <c r="I68" s="364">
        <v>2015</v>
      </c>
      <c r="J68" s="362">
        <f t="shared" si="0"/>
        <v>0</v>
      </c>
      <c r="K68" s="287"/>
      <c r="L68" s="287"/>
      <c r="M68" s="287"/>
      <c r="N68" s="366">
        <f>($L68+$M68+$P68)*(('C. Erlösobergrenze'!$H$10/'C. Erlösobergrenze'!$H$8)-1)</f>
        <v>0</v>
      </c>
      <c r="O68" s="366">
        <f>($L68+$M68+$P68)*(-(1.015^($I68-2013)-1))</f>
        <v>0</v>
      </c>
      <c r="P68" s="287"/>
      <c r="Q68" s="287"/>
      <c r="R68" s="287"/>
      <c r="S68" s="287"/>
      <c r="T68" s="287"/>
      <c r="U68" s="287"/>
      <c r="V68" s="360"/>
      <c r="W68" s="367">
        <f>(Y68-X68)*Z68/100</f>
        <v>0</v>
      </c>
      <c r="X68" s="368"/>
      <c r="Y68" s="368"/>
      <c r="Z68" s="287"/>
    </row>
    <row r="69" spans="1:26" ht="27.95" customHeight="1" x14ac:dyDescent="0.2">
      <c r="A69" s="359"/>
      <c r="B69" s="696"/>
      <c r="C69" s="359"/>
      <c r="D69" s="380"/>
      <c r="E69" s="359"/>
      <c r="F69" s="380"/>
      <c r="G69" s="359"/>
      <c r="I69" s="364">
        <v>2016</v>
      </c>
      <c r="J69" s="362">
        <f t="shared" si="0"/>
        <v>0</v>
      </c>
      <c r="K69" s="287"/>
      <c r="L69" s="287"/>
      <c r="M69" s="287"/>
      <c r="N69" s="366">
        <f>($L69+$M69+$P69)*(('C. Erlösobergrenze'!$H$11/'C. Erlösobergrenze'!$H$8)-1)</f>
        <v>0</v>
      </c>
      <c r="O69" s="366">
        <f>($L69+$M69+$P69)*(-(1.015^($I69-2013)-1))</f>
        <v>0</v>
      </c>
      <c r="P69" s="287"/>
      <c r="Q69" s="287"/>
      <c r="R69" s="287"/>
      <c r="S69" s="287"/>
      <c r="T69" s="287"/>
      <c r="U69" s="287"/>
      <c r="V69" s="360"/>
      <c r="W69" s="367">
        <f>(Y69-X69)*Z69/100</f>
        <v>0</v>
      </c>
      <c r="X69" s="368"/>
      <c r="Y69" s="368"/>
      <c r="Z69" s="287"/>
    </row>
    <row r="70" spans="1:26" ht="27.95" customHeight="1" x14ac:dyDescent="0.2">
      <c r="A70" s="359"/>
      <c r="B70" s="696"/>
      <c r="C70" s="359"/>
      <c r="D70" s="380"/>
      <c r="E70" s="359"/>
      <c r="F70" s="380"/>
      <c r="G70" s="359"/>
      <c r="I70" s="364">
        <v>2017</v>
      </c>
      <c r="J70" s="362">
        <f t="shared" si="0"/>
        <v>0</v>
      </c>
      <c r="K70" s="287"/>
      <c r="L70" s="287"/>
      <c r="M70" s="287"/>
      <c r="N70" s="366">
        <f>($L70+$M70+$P70)*(('C. Erlösobergrenze'!$H$12/'C. Erlösobergrenze'!$H$8)-1)</f>
        <v>0</v>
      </c>
      <c r="O70" s="366">
        <f>($L70+$M70+$P70)*(-(1.015^($I70-2013)-1))</f>
        <v>0</v>
      </c>
      <c r="P70" s="287"/>
      <c r="Q70" s="287"/>
      <c r="R70" s="287"/>
      <c r="S70" s="287"/>
      <c r="T70" s="287"/>
      <c r="U70" s="287"/>
      <c r="V70" s="360"/>
      <c r="W70" s="367">
        <f>(Y70-X70)*Z70/100</f>
        <v>0</v>
      </c>
      <c r="X70" s="368"/>
      <c r="Y70" s="368"/>
      <c r="Z70" s="287"/>
    </row>
    <row r="71" spans="1:26" ht="27.95" customHeight="1" x14ac:dyDescent="0.2">
      <c r="A71" s="359"/>
      <c r="B71" s="697"/>
      <c r="C71" s="359"/>
      <c r="D71" s="380"/>
      <c r="E71" s="359"/>
      <c r="F71" s="380"/>
      <c r="G71" s="359"/>
      <c r="I71" s="364">
        <v>2018</v>
      </c>
      <c r="J71" s="362">
        <f t="shared" si="0"/>
        <v>0</v>
      </c>
      <c r="K71" s="287"/>
      <c r="L71" s="287"/>
      <c r="M71" s="287"/>
      <c r="N71" s="366">
        <f>($L71+$M71+$P71)*(('C. Erlösobergrenze'!$H$13/'C. Erlösobergrenze'!$H$8)-1)</f>
        <v>0</v>
      </c>
      <c r="O71" s="366">
        <f>($L71+$M71+$P71)*(-(1.015^($I71-2013)-1))</f>
        <v>0</v>
      </c>
      <c r="P71" s="287"/>
      <c r="Q71" s="287"/>
      <c r="R71" s="287"/>
      <c r="S71" s="287"/>
      <c r="T71" s="287"/>
      <c r="U71" s="287"/>
      <c r="V71" s="360"/>
      <c r="W71" s="367">
        <f>(Y71-X71)*Z71/100</f>
        <v>0</v>
      </c>
      <c r="X71" s="368"/>
      <c r="Y71" s="368"/>
      <c r="Z71" s="287"/>
    </row>
    <row r="72" spans="1:26" ht="18" customHeight="1" x14ac:dyDescent="0.2">
      <c r="A72" s="359"/>
      <c r="B72" s="365"/>
      <c r="C72" s="360"/>
      <c r="D72" s="381"/>
      <c r="E72" s="360"/>
      <c r="F72" s="381"/>
      <c r="G72" s="360"/>
      <c r="I72" s="360"/>
      <c r="J72" s="360"/>
      <c r="K72" s="360"/>
      <c r="L72" s="360"/>
      <c r="M72" s="360"/>
      <c r="N72" s="360"/>
      <c r="O72" s="360"/>
      <c r="P72" s="360"/>
      <c r="Q72" s="360"/>
      <c r="R72" s="360"/>
    </row>
    <row r="73" spans="1:26" ht="27.95" customHeight="1" x14ac:dyDescent="0.2">
      <c r="A73" s="359"/>
      <c r="B73" s="695">
        <v>11</v>
      </c>
      <c r="C73" s="370"/>
      <c r="D73" s="379"/>
      <c r="E73" s="370" t="s">
        <v>147</v>
      </c>
      <c r="F73" s="379"/>
      <c r="G73" s="371" t="s">
        <v>147</v>
      </c>
      <c r="H73" s="377"/>
      <c r="I73" s="364">
        <v>2014</v>
      </c>
      <c r="J73" s="362">
        <f t="shared" si="0"/>
        <v>0</v>
      </c>
      <c r="K73" s="287"/>
      <c r="L73" s="287"/>
      <c r="M73" s="287"/>
      <c r="N73" s="366">
        <f>($L73+$M73+$P73)*(('C. Erlösobergrenze'!$H$9/'C. Erlösobergrenze'!$H$8)-1)</f>
        <v>0</v>
      </c>
      <c r="O73" s="366">
        <f>($L73+$M73+$P73)*(-(1.015^($I73-2013)-1))</f>
        <v>0</v>
      </c>
      <c r="P73" s="287"/>
      <c r="Q73" s="287"/>
      <c r="R73" s="287"/>
      <c r="S73" s="287"/>
      <c r="T73" s="287"/>
      <c r="U73" s="287"/>
      <c r="V73" s="360"/>
      <c r="W73" s="367">
        <f>(Y73-X73)*Z73/100</f>
        <v>0</v>
      </c>
      <c r="X73" s="368"/>
      <c r="Y73" s="368"/>
      <c r="Z73" s="287"/>
    </row>
    <row r="74" spans="1:26" ht="27.95" customHeight="1" x14ac:dyDescent="0.2">
      <c r="A74" s="359"/>
      <c r="B74" s="696"/>
      <c r="C74" s="359"/>
      <c r="D74" s="380"/>
      <c r="E74" s="359"/>
      <c r="F74" s="380"/>
      <c r="G74" s="359"/>
      <c r="I74" s="364">
        <v>2015</v>
      </c>
      <c r="J74" s="362">
        <f t="shared" si="0"/>
        <v>0</v>
      </c>
      <c r="K74" s="287"/>
      <c r="L74" s="287"/>
      <c r="M74" s="287"/>
      <c r="N74" s="366">
        <f>($L74+$M74+$P74)*(('C. Erlösobergrenze'!$H$10/'C. Erlösobergrenze'!$H$8)-1)</f>
        <v>0</v>
      </c>
      <c r="O74" s="366">
        <f>($L74+$M74+$P74)*(-(1.015^($I74-2013)-1))</f>
        <v>0</v>
      </c>
      <c r="P74" s="287"/>
      <c r="Q74" s="287"/>
      <c r="R74" s="287"/>
      <c r="S74" s="287"/>
      <c r="T74" s="287"/>
      <c r="U74" s="287"/>
      <c r="V74" s="360"/>
      <c r="W74" s="367">
        <f>(Y74-X74)*Z74/100</f>
        <v>0</v>
      </c>
      <c r="X74" s="368"/>
      <c r="Y74" s="368"/>
      <c r="Z74" s="287"/>
    </row>
    <row r="75" spans="1:26" ht="27.95" customHeight="1" x14ac:dyDescent="0.2">
      <c r="A75" s="359"/>
      <c r="B75" s="696"/>
      <c r="C75" s="359"/>
      <c r="D75" s="380"/>
      <c r="E75" s="359"/>
      <c r="F75" s="380"/>
      <c r="G75" s="359"/>
      <c r="I75" s="364">
        <v>2016</v>
      </c>
      <c r="J75" s="362">
        <f t="shared" si="0"/>
        <v>0</v>
      </c>
      <c r="K75" s="287"/>
      <c r="L75" s="287"/>
      <c r="M75" s="287"/>
      <c r="N75" s="366">
        <f>($L75+$M75+$P75)*(('C. Erlösobergrenze'!$H$11/'C. Erlösobergrenze'!$H$8)-1)</f>
        <v>0</v>
      </c>
      <c r="O75" s="366">
        <f>($L75+$M75+$P75)*(-(1.015^($I75-2013)-1))</f>
        <v>0</v>
      </c>
      <c r="P75" s="287"/>
      <c r="Q75" s="287"/>
      <c r="R75" s="287"/>
      <c r="S75" s="287"/>
      <c r="T75" s="287"/>
      <c r="U75" s="287"/>
      <c r="V75" s="360"/>
      <c r="W75" s="367">
        <f>(Y75-X75)*Z75/100</f>
        <v>0</v>
      </c>
      <c r="X75" s="368"/>
      <c r="Y75" s="368"/>
      <c r="Z75" s="287"/>
    </row>
    <row r="76" spans="1:26" ht="27.95" customHeight="1" x14ac:dyDescent="0.2">
      <c r="A76" s="359"/>
      <c r="B76" s="696"/>
      <c r="C76" s="359"/>
      <c r="D76" s="380"/>
      <c r="E76" s="359"/>
      <c r="F76" s="380"/>
      <c r="G76" s="359"/>
      <c r="I76" s="364">
        <v>2017</v>
      </c>
      <c r="J76" s="362">
        <f t="shared" si="0"/>
        <v>0</v>
      </c>
      <c r="K76" s="287"/>
      <c r="L76" s="287"/>
      <c r="M76" s="287"/>
      <c r="N76" s="366">
        <f>($L76+$M76+$P76)*(('C. Erlösobergrenze'!$H$12/'C. Erlösobergrenze'!$H$8)-1)</f>
        <v>0</v>
      </c>
      <c r="O76" s="366">
        <f>($L76+$M76+$P76)*(-(1.015^($I76-2013)-1))</f>
        <v>0</v>
      </c>
      <c r="P76" s="287"/>
      <c r="Q76" s="287"/>
      <c r="R76" s="287"/>
      <c r="S76" s="287"/>
      <c r="T76" s="287"/>
      <c r="U76" s="287"/>
      <c r="V76" s="360"/>
      <c r="W76" s="367">
        <f>(Y76-X76)*Z76/100</f>
        <v>0</v>
      </c>
      <c r="X76" s="368"/>
      <c r="Y76" s="368"/>
      <c r="Z76" s="287"/>
    </row>
    <row r="77" spans="1:26" ht="27.95" customHeight="1" x14ac:dyDescent="0.2">
      <c r="A77" s="359"/>
      <c r="B77" s="697"/>
      <c r="C77" s="359"/>
      <c r="D77" s="380"/>
      <c r="E77" s="359"/>
      <c r="F77" s="380"/>
      <c r="G77" s="359"/>
      <c r="I77" s="364">
        <v>2018</v>
      </c>
      <c r="J77" s="362">
        <f t="shared" si="0"/>
        <v>0</v>
      </c>
      <c r="K77" s="287"/>
      <c r="L77" s="287"/>
      <c r="M77" s="287"/>
      <c r="N77" s="366">
        <f>($L77+$M77+$P77)*(('C. Erlösobergrenze'!$H$13/'C. Erlösobergrenze'!$H$8)-1)</f>
        <v>0</v>
      </c>
      <c r="O77" s="366">
        <f>($L77+$M77+$P77)*(-(1.015^($I77-2013)-1))</f>
        <v>0</v>
      </c>
      <c r="P77" s="287"/>
      <c r="Q77" s="287"/>
      <c r="R77" s="287"/>
      <c r="S77" s="287"/>
      <c r="T77" s="287"/>
      <c r="U77" s="287"/>
      <c r="V77" s="360"/>
      <c r="W77" s="367">
        <f>(Y77-X77)*Z77/100</f>
        <v>0</v>
      </c>
      <c r="X77" s="368"/>
      <c r="Y77" s="368"/>
      <c r="Z77" s="287"/>
    </row>
    <row r="78" spans="1:26" ht="15" customHeight="1" x14ac:dyDescent="0.2">
      <c r="A78" s="359"/>
      <c r="B78" s="365"/>
      <c r="C78" s="360"/>
      <c r="D78" s="381"/>
      <c r="E78" s="360"/>
      <c r="F78" s="381"/>
      <c r="G78" s="360"/>
      <c r="I78" s="360"/>
      <c r="J78" s="360"/>
      <c r="K78" s="360"/>
      <c r="L78" s="360"/>
      <c r="M78" s="360"/>
      <c r="N78" s="360"/>
      <c r="O78" s="360"/>
      <c r="P78" s="360"/>
      <c r="Q78" s="360"/>
      <c r="R78" s="360"/>
    </row>
    <row r="79" spans="1:26" ht="27.95" customHeight="1" x14ac:dyDescent="0.2">
      <c r="A79" s="359"/>
      <c r="B79" s="695">
        <v>12</v>
      </c>
      <c r="C79" s="370"/>
      <c r="D79" s="379"/>
      <c r="E79" s="370" t="s">
        <v>147</v>
      </c>
      <c r="F79" s="379"/>
      <c r="G79" s="371" t="s">
        <v>147</v>
      </c>
      <c r="H79" s="377"/>
      <c r="I79" s="364">
        <v>2014</v>
      </c>
      <c r="J79" s="362">
        <f t="shared" si="0"/>
        <v>0</v>
      </c>
      <c r="K79" s="287"/>
      <c r="L79" s="287"/>
      <c r="M79" s="287"/>
      <c r="N79" s="366">
        <f>($L79+$M79+$P79)*(('C. Erlösobergrenze'!$H$9/'C. Erlösobergrenze'!$H$8)-1)</f>
        <v>0</v>
      </c>
      <c r="O79" s="366">
        <f>($L79+$M79+$P79)*(-(1.015^($I79-2013)-1))</f>
        <v>0</v>
      </c>
      <c r="P79" s="287"/>
      <c r="Q79" s="287"/>
      <c r="R79" s="287"/>
      <c r="S79" s="287"/>
      <c r="T79" s="287"/>
      <c r="U79" s="287"/>
      <c r="V79" s="360"/>
      <c r="W79" s="367">
        <f>(Y79-X79)*Z79/100</f>
        <v>0</v>
      </c>
      <c r="X79" s="368"/>
      <c r="Y79" s="368"/>
      <c r="Z79" s="287"/>
    </row>
    <row r="80" spans="1:26" ht="27.95" customHeight="1" x14ac:dyDescent="0.2">
      <c r="A80" s="359"/>
      <c r="B80" s="696"/>
      <c r="C80" s="359"/>
      <c r="D80" s="380"/>
      <c r="E80" s="359"/>
      <c r="F80" s="380"/>
      <c r="G80" s="359"/>
      <c r="I80" s="364">
        <v>2015</v>
      </c>
      <c r="J80" s="362">
        <f t="shared" si="0"/>
        <v>0</v>
      </c>
      <c r="K80" s="287"/>
      <c r="L80" s="287"/>
      <c r="M80" s="287"/>
      <c r="N80" s="366">
        <f>($L80+$M80+$P80)*(('C. Erlösobergrenze'!$H$10/'C. Erlösobergrenze'!$H$8)-1)</f>
        <v>0</v>
      </c>
      <c r="O80" s="366">
        <f>($L80+$M80+$P80)*(-(1.015^($I80-2013)-1))</f>
        <v>0</v>
      </c>
      <c r="P80" s="287"/>
      <c r="Q80" s="287"/>
      <c r="R80" s="287"/>
      <c r="S80" s="287"/>
      <c r="T80" s="287"/>
      <c r="U80" s="287"/>
      <c r="V80" s="360"/>
      <c r="W80" s="367">
        <f>(Y80-X80)*Z80/100</f>
        <v>0</v>
      </c>
      <c r="X80" s="368"/>
      <c r="Y80" s="368"/>
      <c r="Z80" s="287"/>
    </row>
    <row r="81" spans="1:26" ht="27.95" customHeight="1" x14ac:dyDescent="0.2">
      <c r="A81" s="359"/>
      <c r="B81" s="696"/>
      <c r="C81" s="359"/>
      <c r="D81" s="380"/>
      <c r="E81" s="359"/>
      <c r="F81" s="380"/>
      <c r="G81" s="359"/>
      <c r="I81" s="364">
        <v>2016</v>
      </c>
      <c r="J81" s="362">
        <f t="shared" ref="J81:J146" si="1">SUM(K81:U81)</f>
        <v>0</v>
      </c>
      <c r="K81" s="287"/>
      <c r="L81" s="287"/>
      <c r="M81" s="287"/>
      <c r="N81" s="366">
        <f>($L81+$M81+$P81)*(('C. Erlösobergrenze'!$H$11/'C. Erlösobergrenze'!$H$8)-1)</f>
        <v>0</v>
      </c>
      <c r="O81" s="366">
        <f>($L81+$M81+$P81)*(-(1.015^($I81-2013)-1))</f>
        <v>0</v>
      </c>
      <c r="P81" s="287"/>
      <c r="Q81" s="287"/>
      <c r="R81" s="287"/>
      <c r="S81" s="287"/>
      <c r="T81" s="287"/>
      <c r="U81" s="287"/>
      <c r="V81" s="360"/>
      <c r="W81" s="367">
        <f>(Y81-X81)*Z81/100</f>
        <v>0</v>
      </c>
      <c r="X81" s="368"/>
      <c r="Y81" s="368"/>
      <c r="Z81" s="287"/>
    </row>
    <row r="82" spans="1:26" ht="27.95" customHeight="1" x14ac:dyDescent="0.2">
      <c r="A82" s="359"/>
      <c r="B82" s="696"/>
      <c r="C82" s="359"/>
      <c r="D82" s="380"/>
      <c r="E82" s="359"/>
      <c r="F82" s="380"/>
      <c r="G82" s="359"/>
      <c r="I82" s="364">
        <v>2017</v>
      </c>
      <c r="J82" s="362">
        <f t="shared" si="1"/>
        <v>0</v>
      </c>
      <c r="K82" s="287"/>
      <c r="L82" s="287"/>
      <c r="M82" s="287"/>
      <c r="N82" s="366">
        <f>($L82+$M82+$P82)*(('C. Erlösobergrenze'!$H$12/'C. Erlösobergrenze'!$H$8)-1)</f>
        <v>0</v>
      </c>
      <c r="O82" s="366">
        <f>($L82+$M82+$P82)*(-(1.015^($I82-2013)-1))</f>
        <v>0</v>
      </c>
      <c r="P82" s="287"/>
      <c r="Q82" s="287"/>
      <c r="R82" s="287"/>
      <c r="S82" s="287"/>
      <c r="T82" s="287"/>
      <c r="U82" s="287"/>
      <c r="V82" s="360"/>
      <c r="W82" s="367">
        <f>(Y82-X82)*Z82/100</f>
        <v>0</v>
      </c>
      <c r="X82" s="368"/>
      <c r="Y82" s="368"/>
      <c r="Z82" s="287"/>
    </row>
    <row r="83" spans="1:26" ht="27.95" customHeight="1" x14ac:dyDescent="0.2">
      <c r="A83" s="359"/>
      <c r="B83" s="697"/>
      <c r="C83" s="359"/>
      <c r="D83" s="380"/>
      <c r="E83" s="359"/>
      <c r="F83" s="380"/>
      <c r="G83" s="359"/>
      <c r="I83" s="364">
        <v>2018</v>
      </c>
      <c r="J83" s="362">
        <f t="shared" si="1"/>
        <v>0</v>
      </c>
      <c r="K83" s="287"/>
      <c r="L83" s="287"/>
      <c r="M83" s="287"/>
      <c r="N83" s="366">
        <f>($L83+$M83+$P83)*(('C. Erlösobergrenze'!$H$13/'C. Erlösobergrenze'!$H$8)-1)</f>
        <v>0</v>
      </c>
      <c r="O83" s="366">
        <f>($L83+$M83+$P83)*(-(1.015^($I83-2013)-1))</f>
        <v>0</v>
      </c>
      <c r="P83" s="287"/>
      <c r="Q83" s="287"/>
      <c r="R83" s="287"/>
      <c r="S83" s="287"/>
      <c r="T83" s="287"/>
      <c r="U83" s="287"/>
      <c r="V83" s="360"/>
      <c r="W83" s="367">
        <f>(Y83-X83)*Z83/100</f>
        <v>0</v>
      </c>
      <c r="X83" s="368"/>
      <c r="Y83" s="368"/>
      <c r="Z83" s="287"/>
    </row>
    <row r="84" spans="1:26" ht="17.25" customHeight="1" x14ac:dyDescent="0.2">
      <c r="A84" s="359"/>
      <c r="B84" s="365"/>
      <c r="C84" s="360"/>
      <c r="D84" s="381"/>
      <c r="E84" s="360"/>
      <c r="F84" s="381"/>
      <c r="G84" s="360"/>
      <c r="I84" s="360"/>
      <c r="J84" s="360"/>
      <c r="K84" s="360"/>
      <c r="L84" s="360"/>
      <c r="M84" s="360"/>
      <c r="N84" s="360"/>
      <c r="O84" s="360"/>
      <c r="P84" s="360"/>
      <c r="Q84" s="360"/>
      <c r="R84" s="360"/>
    </row>
    <row r="85" spans="1:26" ht="27.95" customHeight="1" x14ac:dyDescent="0.2">
      <c r="A85" s="359"/>
      <c r="B85" s="695">
        <v>13</v>
      </c>
      <c r="C85" s="370"/>
      <c r="D85" s="379"/>
      <c r="E85" s="370" t="s">
        <v>147</v>
      </c>
      <c r="F85" s="379"/>
      <c r="G85" s="371" t="s">
        <v>147</v>
      </c>
      <c r="H85" s="377"/>
      <c r="I85" s="364">
        <v>2014</v>
      </c>
      <c r="J85" s="362">
        <f t="shared" si="1"/>
        <v>0</v>
      </c>
      <c r="K85" s="287"/>
      <c r="L85" s="287"/>
      <c r="M85" s="287"/>
      <c r="N85" s="366">
        <f>($L85+$M85+$P85)*(('C. Erlösobergrenze'!$H$9/'C. Erlösobergrenze'!$H$8)-1)</f>
        <v>0</v>
      </c>
      <c r="O85" s="366">
        <f>($L85+$M85+$P85)*(-(1.015^($I85-2013)-1))</f>
        <v>0</v>
      </c>
      <c r="P85" s="287"/>
      <c r="Q85" s="287"/>
      <c r="R85" s="287"/>
      <c r="S85" s="287"/>
      <c r="T85" s="287"/>
      <c r="U85" s="287"/>
      <c r="V85" s="360"/>
      <c r="W85" s="367">
        <f>(Y85-X85)*Z85/100</f>
        <v>0</v>
      </c>
      <c r="X85" s="368"/>
      <c r="Y85" s="368"/>
      <c r="Z85" s="287"/>
    </row>
    <row r="86" spans="1:26" ht="27.95" customHeight="1" x14ac:dyDescent="0.2">
      <c r="A86" s="359"/>
      <c r="B86" s="696"/>
      <c r="C86" s="359"/>
      <c r="D86" s="380"/>
      <c r="E86" s="359"/>
      <c r="F86" s="380"/>
      <c r="G86" s="359"/>
      <c r="I86" s="364">
        <v>2015</v>
      </c>
      <c r="J86" s="362">
        <f t="shared" si="1"/>
        <v>0</v>
      </c>
      <c r="K86" s="287"/>
      <c r="L86" s="287"/>
      <c r="M86" s="287"/>
      <c r="N86" s="366">
        <f>($L86+$M86+$P86)*(('C. Erlösobergrenze'!$H$10/'C. Erlösobergrenze'!$H$8)-1)</f>
        <v>0</v>
      </c>
      <c r="O86" s="366">
        <f>($L86+$M86+$P86)*(-(1.015^($I86-2013)-1))</f>
        <v>0</v>
      </c>
      <c r="P86" s="287"/>
      <c r="Q86" s="287"/>
      <c r="R86" s="287"/>
      <c r="S86" s="287"/>
      <c r="T86" s="287"/>
      <c r="U86" s="287"/>
      <c r="V86" s="360"/>
      <c r="W86" s="367">
        <f>(Y86-X86)*Z86/100</f>
        <v>0</v>
      </c>
      <c r="X86" s="368"/>
      <c r="Y86" s="368"/>
      <c r="Z86" s="287"/>
    </row>
    <row r="87" spans="1:26" ht="27.95" customHeight="1" x14ac:dyDescent="0.2">
      <c r="A87" s="359"/>
      <c r="B87" s="696"/>
      <c r="C87" s="359"/>
      <c r="D87" s="380"/>
      <c r="E87" s="359"/>
      <c r="F87" s="380"/>
      <c r="G87" s="359"/>
      <c r="I87" s="364">
        <v>2016</v>
      </c>
      <c r="J87" s="362">
        <f t="shared" si="1"/>
        <v>0</v>
      </c>
      <c r="K87" s="287"/>
      <c r="L87" s="287"/>
      <c r="M87" s="287"/>
      <c r="N87" s="366">
        <f>($L87+$M87+$P87)*(('C. Erlösobergrenze'!$H$11/'C. Erlösobergrenze'!$H$8)-1)</f>
        <v>0</v>
      </c>
      <c r="O87" s="366">
        <f>($L87+$M87+$P87)*(-(1.015^($I87-2013)-1))</f>
        <v>0</v>
      </c>
      <c r="P87" s="287"/>
      <c r="Q87" s="287"/>
      <c r="R87" s="287"/>
      <c r="S87" s="287"/>
      <c r="T87" s="287"/>
      <c r="U87" s="287"/>
      <c r="V87" s="360"/>
      <c r="W87" s="367">
        <f>(Y87-X87)*Z87/100</f>
        <v>0</v>
      </c>
      <c r="X87" s="368"/>
      <c r="Y87" s="368"/>
      <c r="Z87" s="287"/>
    </row>
    <row r="88" spans="1:26" ht="27.95" customHeight="1" x14ac:dyDescent="0.2">
      <c r="A88" s="359"/>
      <c r="B88" s="696"/>
      <c r="C88" s="359"/>
      <c r="D88" s="380"/>
      <c r="E88" s="359"/>
      <c r="F88" s="380"/>
      <c r="G88" s="359"/>
      <c r="I88" s="364">
        <v>2017</v>
      </c>
      <c r="J88" s="362">
        <f t="shared" si="1"/>
        <v>0</v>
      </c>
      <c r="K88" s="287"/>
      <c r="L88" s="287"/>
      <c r="M88" s="287"/>
      <c r="N88" s="366">
        <f>($L88+$M88+$P88)*(('C. Erlösobergrenze'!$H$12/'C. Erlösobergrenze'!$H$8)-1)</f>
        <v>0</v>
      </c>
      <c r="O88" s="366">
        <f>($L88+$M88+$P88)*(-(1.015^($I88-2013)-1))</f>
        <v>0</v>
      </c>
      <c r="P88" s="287"/>
      <c r="Q88" s="287"/>
      <c r="R88" s="287"/>
      <c r="S88" s="287"/>
      <c r="T88" s="287"/>
      <c r="U88" s="287"/>
      <c r="V88" s="360"/>
      <c r="W88" s="367">
        <f>(Y88-X88)*Z88/100</f>
        <v>0</v>
      </c>
      <c r="X88" s="368"/>
      <c r="Y88" s="368"/>
      <c r="Z88" s="287"/>
    </row>
    <row r="89" spans="1:26" ht="27.95" customHeight="1" x14ac:dyDescent="0.2">
      <c r="A89" s="359"/>
      <c r="B89" s="697"/>
      <c r="C89" s="359"/>
      <c r="D89" s="380"/>
      <c r="E89" s="359"/>
      <c r="F89" s="380"/>
      <c r="G89" s="359"/>
      <c r="I89" s="364">
        <v>2018</v>
      </c>
      <c r="J89" s="362">
        <f t="shared" si="1"/>
        <v>0</v>
      </c>
      <c r="K89" s="287"/>
      <c r="L89" s="287"/>
      <c r="M89" s="287"/>
      <c r="N89" s="366">
        <f>($L89+$M89+$P89)*(('C. Erlösobergrenze'!$H$13/'C. Erlösobergrenze'!$H$8)-1)</f>
        <v>0</v>
      </c>
      <c r="O89" s="366">
        <f>($L89+$M89+$P89)*(-(1.015^($I89-2013)-1))</f>
        <v>0</v>
      </c>
      <c r="P89" s="287"/>
      <c r="Q89" s="287"/>
      <c r="R89" s="287"/>
      <c r="S89" s="287"/>
      <c r="T89" s="287"/>
      <c r="U89" s="287"/>
      <c r="V89" s="360"/>
      <c r="W89" s="367">
        <f>(Y89-X89)*Z89/100</f>
        <v>0</v>
      </c>
      <c r="X89" s="368"/>
      <c r="Y89" s="368"/>
      <c r="Z89" s="287"/>
    </row>
    <row r="90" spans="1:26" ht="18" customHeight="1" x14ac:dyDescent="0.2">
      <c r="A90" s="359"/>
      <c r="B90" s="365"/>
      <c r="C90" s="360"/>
      <c r="D90" s="381"/>
      <c r="E90" s="360"/>
      <c r="F90" s="381"/>
      <c r="G90" s="360"/>
      <c r="I90" s="360"/>
      <c r="J90" s="360"/>
      <c r="K90" s="360"/>
      <c r="L90" s="360"/>
      <c r="M90" s="360"/>
      <c r="N90" s="360"/>
      <c r="O90" s="360"/>
      <c r="P90" s="360"/>
      <c r="Q90" s="360"/>
      <c r="R90" s="360"/>
    </row>
    <row r="91" spans="1:26" ht="27.95" customHeight="1" x14ac:dyDescent="0.2">
      <c r="A91" s="359"/>
      <c r="B91" s="695">
        <v>14</v>
      </c>
      <c r="C91" s="370"/>
      <c r="D91" s="379"/>
      <c r="E91" s="370" t="s">
        <v>147</v>
      </c>
      <c r="F91" s="379"/>
      <c r="G91" s="371" t="s">
        <v>147</v>
      </c>
      <c r="H91" s="377"/>
      <c r="I91" s="364">
        <v>2014</v>
      </c>
      <c r="J91" s="362">
        <f t="shared" si="1"/>
        <v>0</v>
      </c>
      <c r="K91" s="287"/>
      <c r="L91" s="287"/>
      <c r="M91" s="287"/>
      <c r="N91" s="366">
        <f>($L91+$M91+$P91)*(('C. Erlösobergrenze'!$H$9/'C. Erlösobergrenze'!$H$8)-1)</f>
        <v>0</v>
      </c>
      <c r="O91" s="366">
        <f>($L91+$M91+$P91)*(-(1.015^($I91-2013)-1))</f>
        <v>0</v>
      </c>
      <c r="P91" s="287"/>
      <c r="Q91" s="287"/>
      <c r="R91" s="287"/>
      <c r="S91" s="287"/>
      <c r="T91" s="287"/>
      <c r="U91" s="287"/>
      <c r="V91" s="360"/>
      <c r="W91" s="367">
        <f>(Y91-X91)*Z91/100</f>
        <v>0</v>
      </c>
      <c r="X91" s="368"/>
      <c r="Y91" s="368"/>
      <c r="Z91" s="287"/>
    </row>
    <row r="92" spans="1:26" ht="27.95" customHeight="1" x14ac:dyDescent="0.2">
      <c r="A92" s="359"/>
      <c r="B92" s="696"/>
      <c r="C92" s="359"/>
      <c r="D92" s="380"/>
      <c r="E92" s="359"/>
      <c r="F92" s="380"/>
      <c r="G92" s="359"/>
      <c r="I92" s="364">
        <v>2015</v>
      </c>
      <c r="J92" s="362">
        <f t="shared" si="1"/>
        <v>0</v>
      </c>
      <c r="K92" s="287"/>
      <c r="L92" s="287"/>
      <c r="M92" s="287"/>
      <c r="N92" s="366">
        <f>($L92+$M92+$P92)*(('C. Erlösobergrenze'!$H$10/'C. Erlösobergrenze'!$H$8)-1)</f>
        <v>0</v>
      </c>
      <c r="O92" s="366">
        <f>($L92+$M92+$P92)*(-(1.015^($I92-2013)-1))</f>
        <v>0</v>
      </c>
      <c r="P92" s="287"/>
      <c r="Q92" s="287"/>
      <c r="R92" s="287"/>
      <c r="S92" s="287"/>
      <c r="T92" s="287"/>
      <c r="U92" s="287"/>
      <c r="V92" s="360"/>
      <c r="W92" s="367">
        <f>(Y92-X92)*Z92/100</f>
        <v>0</v>
      </c>
      <c r="X92" s="368"/>
      <c r="Y92" s="368"/>
      <c r="Z92" s="287"/>
    </row>
    <row r="93" spans="1:26" ht="27.95" customHeight="1" x14ac:dyDescent="0.2">
      <c r="A93" s="359"/>
      <c r="B93" s="696"/>
      <c r="C93" s="359"/>
      <c r="D93" s="380"/>
      <c r="E93" s="359"/>
      <c r="F93" s="380"/>
      <c r="G93" s="359"/>
      <c r="I93" s="364">
        <v>2016</v>
      </c>
      <c r="J93" s="362">
        <f t="shared" si="1"/>
        <v>0</v>
      </c>
      <c r="K93" s="287"/>
      <c r="L93" s="287"/>
      <c r="M93" s="287"/>
      <c r="N93" s="366">
        <f>($L93+$M93+$P93)*(('C. Erlösobergrenze'!$H$11/'C. Erlösobergrenze'!$H$8)-1)</f>
        <v>0</v>
      </c>
      <c r="O93" s="366">
        <f>($L93+$M93+$P93)*(-(1.015^($I93-2013)-1))</f>
        <v>0</v>
      </c>
      <c r="P93" s="287"/>
      <c r="Q93" s="287"/>
      <c r="R93" s="287"/>
      <c r="S93" s="287"/>
      <c r="T93" s="287"/>
      <c r="U93" s="287"/>
      <c r="V93" s="360"/>
      <c r="W93" s="367">
        <f>(Y93-X93)*Z93/100</f>
        <v>0</v>
      </c>
      <c r="X93" s="368"/>
      <c r="Y93" s="368"/>
      <c r="Z93" s="287"/>
    </row>
    <row r="94" spans="1:26" ht="27.95" customHeight="1" x14ac:dyDescent="0.2">
      <c r="A94" s="359"/>
      <c r="B94" s="696"/>
      <c r="C94" s="359"/>
      <c r="D94" s="380"/>
      <c r="E94" s="359"/>
      <c r="F94" s="380"/>
      <c r="G94" s="359"/>
      <c r="I94" s="364">
        <v>2017</v>
      </c>
      <c r="J94" s="362">
        <f t="shared" si="1"/>
        <v>0</v>
      </c>
      <c r="K94" s="287"/>
      <c r="L94" s="287"/>
      <c r="M94" s="287"/>
      <c r="N94" s="366">
        <f>($L94+$M94+$P94)*(('C. Erlösobergrenze'!$H$12/'C. Erlösobergrenze'!$H$8)-1)</f>
        <v>0</v>
      </c>
      <c r="O94" s="366">
        <f>($L94+$M94+$P94)*(-(1.015^($I94-2013)-1))</f>
        <v>0</v>
      </c>
      <c r="P94" s="287"/>
      <c r="Q94" s="287"/>
      <c r="R94" s="287"/>
      <c r="S94" s="287"/>
      <c r="T94" s="287"/>
      <c r="U94" s="287"/>
      <c r="V94" s="360"/>
      <c r="W94" s="367">
        <f>(Y94-X94)*Z94/100</f>
        <v>0</v>
      </c>
      <c r="X94" s="368"/>
      <c r="Y94" s="368"/>
      <c r="Z94" s="287"/>
    </row>
    <row r="95" spans="1:26" ht="27.95" customHeight="1" x14ac:dyDescent="0.2">
      <c r="A95" s="359"/>
      <c r="B95" s="697"/>
      <c r="C95" s="359"/>
      <c r="D95" s="380"/>
      <c r="E95" s="359"/>
      <c r="F95" s="380"/>
      <c r="G95" s="359"/>
      <c r="I95" s="364">
        <v>2018</v>
      </c>
      <c r="J95" s="362">
        <f t="shared" si="1"/>
        <v>0</v>
      </c>
      <c r="K95" s="287"/>
      <c r="L95" s="287"/>
      <c r="M95" s="287"/>
      <c r="N95" s="366">
        <f>($L95+$M95+$P95)*(('C. Erlösobergrenze'!$H$13/'C. Erlösobergrenze'!$H$8)-1)</f>
        <v>0</v>
      </c>
      <c r="O95" s="366">
        <f>($L95+$M95+$P95)*(-(1.015^($I95-2013)-1))</f>
        <v>0</v>
      </c>
      <c r="P95" s="287"/>
      <c r="Q95" s="287"/>
      <c r="R95" s="287"/>
      <c r="S95" s="287"/>
      <c r="T95" s="287"/>
      <c r="U95" s="287"/>
      <c r="V95" s="360"/>
      <c r="W95" s="367">
        <f>(Y95-X95)*Z95/100</f>
        <v>0</v>
      </c>
      <c r="X95" s="368"/>
      <c r="Y95" s="368"/>
      <c r="Z95" s="287"/>
    </row>
    <row r="96" spans="1:26" ht="15" customHeight="1" x14ac:dyDescent="0.2">
      <c r="A96" s="359"/>
      <c r="B96" s="365"/>
      <c r="C96" s="360"/>
      <c r="D96" s="381"/>
      <c r="E96" s="360"/>
      <c r="F96" s="381"/>
      <c r="G96" s="360"/>
      <c r="I96" s="360"/>
      <c r="J96" s="360"/>
      <c r="K96" s="360"/>
      <c r="L96" s="360"/>
      <c r="M96" s="360"/>
      <c r="N96" s="360"/>
      <c r="O96" s="360"/>
      <c r="P96" s="360"/>
      <c r="Q96" s="360"/>
      <c r="R96" s="360"/>
    </row>
    <row r="97" spans="1:26" ht="27.95" customHeight="1" x14ac:dyDescent="0.2">
      <c r="A97" s="359"/>
      <c r="B97" s="695">
        <v>15</v>
      </c>
      <c r="C97" s="370"/>
      <c r="D97" s="379"/>
      <c r="E97" s="370" t="s">
        <v>147</v>
      </c>
      <c r="F97" s="379"/>
      <c r="G97" s="371" t="s">
        <v>147</v>
      </c>
      <c r="H97" s="377"/>
      <c r="I97" s="364">
        <v>2014</v>
      </c>
      <c r="J97" s="362">
        <f t="shared" si="1"/>
        <v>0</v>
      </c>
      <c r="K97" s="287"/>
      <c r="L97" s="287"/>
      <c r="M97" s="287"/>
      <c r="N97" s="366">
        <f>($L97+$M97+$P97)*(('C. Erlösobergrenze'!$H$9/'C. Erlösobergrenze'!$H$8)-1)</f>
        <v>0</v>
      </c>
      <c r="O97" s="366">
        <f>($L97+$M97+$P97)*(-(1.015^($I97-2013)-1))</f>
        <v>0</v>
      </c>
      <c r="P97" s="287"/>
      <c r="Q97" s="287"/>
      <c r="R97" s="287"/>
      <c r="S97" s="287"/>
      <c r="T97" s="287"/>
      <c r="U97" s="287"/>
      <c r="V97" s="360"/>
      <c r="W97" s="367">
        <f>(Y97-X97)*Z97/100</f>
        <v>0</v>
      </c>
      <c r="X97" s="368"/>
      <c r="Y97" s="368"/>
      <c r="Z97" s="287"/>
    </row>
    <row r="98" spans="1:26" ht="27.95" customHeight="1" x14ac:dyDescent="0.2">
      <c r="A98" s="359"/>
      <c r="B98" s="696"/>
      <c r="C98" s="359"/>
      <c r="D98" s="380"/>
      <c r="E98" s="359"/>
      <c r="F98" s="380"/>
      <c r="G98" s="359"/>
      <c r="I98" s="364">
        <v>2015</v>
      </c>
      <c r="J98" s="362">
        <f t="shared" si="1"/>
        <v>0</v>
      </c>
      <c r="K98" s="287"/>
      <c r="L98" s="287"/>
      <c r="M98" s="287"/>
      <c r="N98" s="366">
        <f>($L98+$M98+$P98)*(('C. Erlösobergrenze'!$H$10/'C. Erlösobergrenze'!$H$8)-1)</f>
        <v>0</v>
      </c>
      <c r="O98" s="366">
        <f>($L98+$M98+$P98)*(-(1.015^($I98-2013)-1))</f>
        <v>0</v>
      </c>
      <c r="P98" s="287"/>
      <c r="Q98" s="287"/>
      <c r="R98" s="287"/>
      <c r="S98" s="287"/>
      <c r="T98" s="287"/>
      <c r="U98" s="287"/>
      <c r="V98" s="360"/>
      <c r="W98" s="367">
        <f>(Y98-X98)*Z98/100</f>
        <v>0</v>
      </c>
      <c r="X98" s="368"/>
      <c r="Y98" s="368"/>
      <c r="Z98" s="287"/>
    </row>
    <row r="99" spans="1:26" ht="27.95" customHeight="1" x14ac:dyDescent="0.2">
      <c r="A99" s="359"/>
      <c r="B99" s="696"/>
      <c r="C99" s="359"/>
      <c r="D99" s="380"/>
      <c r="E99" s="359"/>
      <c r="F99" s="380"/>
      <c r="G99" s="359"/>
      <c r="I99" s="364">
        <v>2016</v>
      </c>
      <c r="J99" s="362">
        <f t="shared" si="1"/>
        <v>0</v>
      </c>
      <c r="K99" s="287"/>
      <c r="L99" s="287"/>
      <c r="M99" s="287"/>
      <c r="N99" s="366">
        <f>($L99+$M99+$P99)*(('C. Erlösobergrenze'!$H$11/'C. Erlösobergrenze'!$H$8)-1)</f>
        <v>0</v>
      </c>
      <c r="O99" s="366">
        <f>($L99+$M99+$P99)*(-(1.015^($I99-2013)-1))</f>
        <v>0</v>
      </c>
      <c r="P99" s="287"/>
      <c r="Q99" s="287"/>
      <c r="R99" s="287"/>
      <c r="S99" s="287"/>
      <c r="T99" s="287"/>
      <c r="U99" s="287"/>
      <c r="V99" s="360"/>
      <c r="W99" s="367">
        <f>(Y99-X99)*Z99/100</f>
        <v>0</v>
      </c>
      <c r="X99" s="368"/>
      <c r="Y99" s="368"/>
      <c r="Z99" s="287"/>
    </row>
    <row r="100" spans="1:26" ht="27.95" customHeight="1" x14ac:dyDescent="0.2">
      <c r="A100" s="359"/>
      <c r="B100" s="696"/>
      <c r="C100" s="359"/>
      <c r="D100" s="380"/>
      <c r="E100" s="359"/>
      <c r="F100" s="380"/>
      <c r="G100" s="359"/>
      <c r="I100" s="364">
        <v>2017</v>
      </c>
      <c r="J100" s="362">
        <f t="shared" si="1"/>
        <v>0</v>
      </c>
      <c r="K100" s="287"/>
      <c r="L100" s="287"/>
      <c r="M100" s="287"/>
      <c r="N100" s="366">
        <f>($L100+$M100+$P100)*(('C. Erlösobergrenze'!$H$12/'C. Erlösobergrenze'!$H$8)-1)</f>
        <v>0</v>
      </c>
      <c r="O100" s="366">
        <f>($L100+$M100+$P100)*(-(1.015^($I100-2013)-1))</f>
        <v>0</v>
      </c>
      <c r="P100" s="287"/>
      <c r="Q100" s="287"/>
      <c r="R100" s="287"/>
      <c r="S100" s="287"/>
      <c r="T100" s="287"/>
      <c r="U100" s="287"/>
      <c r="V100" s="360"/>
      <c r="W100" s="367">
        <f>(Y100-X100)*Z100/100</f>
        <v>0</v>
      </c>
      <c r="X100" s="368"/>
      <c r="Y100" s="368"/>
      <c r="Z100" s="287"/>
    </row>
    <row r="101" spans="1:26" ht="27.95" customHeight="1" x14ac:dyDescent="0.2">
      <c r="A101" s="359"/>
      <c r="B101" s="697"/>
      <c r="C101" s="359"/>
      <c r="D101" s="380"/>
      <c r="E101" s="359"/>
      <c r="F101" s="380"/>
      <c r="G101" s="359"/>
      <c r="I101" s="364">
        <v>2018</v>
      </c>
      <c r="J101" s="362">
        <f t="shared" si="1"/>
        <v>0</v>
      </c>
      <c r="K101" s="287"/>
      <c r="L101" s="287"/>
      <c r="M101" s="287"/>
      <c r="N101" s="366">
        <f>($L101+$M101+$P101)*(('C. Erlösobergrenze'!$H$13/'C. Erlösobergrenze'!$H$8)-1)</f>
        <v>0</v>
      </c>
      <c r="O101" s="366">
        <f>($L101+$M101+$P101)*(-(1.015^($I101-2013)-1))</f>
        <v>0</v>
      </c>
      <c r="P101" s="287"/>
      <c r="Q101" s="287"/>
      <c r="R101" s="287"/>
      <c r="S101" s="287"/>
      <c r="T101" s="287"/>
      <c r="U101" s="287"/>
      <c r="V101" s="360"/>
      <c r="W101" s="367">
        <f>(Y101-X101)*Z101/100</f>
        <v>0</v>
      </c>
      <c r="X101" s="368"/>
      <c r="Y101" s="368"/>
      <c r="Z101" s="287"/>
    </row>
    <row r="102" spans="1:26" ht="20.25" customHeight="1" x14ac:dyDescent="0.2">
      <c r="A102" s="359"/>
      <c r="B102" s="365"/>
      <c r="C102" s="360"/>
      <c r="D102" s="381"/>
      <c r="E102" s="360"/>
      <c r="F102" s="381"/>
      <c r="G102" s="360"/>
      <c r="I102" s="360"/>
      <c r="J102" s="360"/>
      <c r="K102" s="360"/>
      <c r="L102" s="360"/>
      <c r="M102" s="360"/>
      <c r="N102" s="360"/>
      <c r="O102" s="360"/>
      <c r="P102" s="360"/>
      <c r="Q102" s="360"/>
      <c r="R102" s="360"/>
    </row>
    <row r="103" spans="1:26" ht="27.95" customHeight="1" x14ac:dyDescent="0.2">
      <c r="A103" s="359"/>
      <c r="B103" s="695">
        <v>16</v>
      </c>
      <c r="C103" s="370"/>
      <c r="D103" s="379"/>
      <c r="E103" s="370" t="s">
        <v>147</v>
      </c>
      <c r="F103" s="379"/>
      <c r="G103" s="371" t="s">
        <v>147</v>
      </c>
      <c r="H103" s="377"/>
      <c r="I103" s="364">
        <v>2014</v>
      </c>
      <c r="J103" s="362">
        <f t="shared" si="1"/>
        <v>0</v>
      </c>
      <c r="K103" s="287"/>
      <c r="L103" s="287"/>
      <c r="M103" s="287"/>
      <c r="N103" s="366">
        <f>($L103+$M103+$P103)*(('C. Erlösobergrenze'!$H$9/'C. Erlösobergrenze'!$H$8)-1)</f>
        <v>0</v>
      </c>
      <c r="O103" s="366">
        <f>($L103+$M103+$P103)*(-(1.015^($I103-2013)-1))</f>
        <v>0</v>
      </c>
      <c r="P103" s="287"/>
      <c r="Q103" s="287"/>
      <c r="R103" s="287"/>
      <c r="S103" s="287"/>
      <c r="T103" s="287"/>
      <c r="U103" s="287"/>
      <c r="V103" s="360"/>
      <c r="W103" s="367">
        <f>(Y103-X103)*Z103/100</f>
        <v>0</v>
      </c>
      <c r="X103" s="368"/>
      <c r="Y103" s="368"/>
      <c r="Z103" s="287"/>
    </row>
    <row r="104" spans="1:26" ht="27.95" customHeight="1" x14ac:dyDescent="0.2">
      <c r="A104" s="359"/>
      <c r="B104" s="696"/>
      <c r="C104" s="359"/>
      <c r="D104" s="380"/>
      <c r="E104" s="359"/>
      <c r="F104" s="380"/>
      <c r="G104" s="359"/>
      <c r="I104" s="364">
        <v>2015</v>
      </c>
      <c r="J104" s="362">
        <f t="shared" si="1"/>
        <v>0</v>
      </c>
      <c r="K104" s="287"/>
      <c r="L104" s="287"/>
      <c r="M104" s="287"/>
      <c r="N104" s="366">
        <f>($L104+$M104+$P104)*(('C. Erlösobergrenze'!$H$10/'C. Erlösobergrenze'!$H$8)-1)</f>
        <v>0</v>
      </c>
      <c r="O104" s="366">
        <f>($L104+$M104+$P104)*(-(1.015^($I104-2013)-1))</f>
        <v>0</v>
      </c>
      <c r="P104" s="287"/>
      <c r="Q104" s="287"/>
      <c r="R104" s="287"/>
      <c r="S104" s="287"/>
      <c r="T104" s="287"/>
      <c r="U104" s="287"/>
      <c r="V104" s="360"/>
      <c r="W104" s="367">
        <f>(Y104-X104)*Z104/100</f>
        <v>0</v>
      </c>
      <c r="X104" s="368"/>
      <c r="Y104" s="368"/>
      <c r="Z104" s="287"/>
    </row>
    <row r="105" spans="1:26" ht="27.95" customHeight="1" x14ac:dyDescent="0.2">
      <c r="A105" s="359"/>
      <c r="B105" s="696"/>
      <c r="C105" s="359"/>
      <c r="D105" s="380"/>
      <c r="E105" s="359"/>
      <c r="F105" s="380"/>
      <c r="G105" s="359"/>
      <c r="I105" s="364">
        <v>2016</v>
      </c>
      <c r="J105" s="362">
        <f t="shared" si="1"/>
        <v>0</v>
      </c>
      <c r="K105" s="287"/>
      <c r="L105" s="287"/>
      <c r="M105" s="287"/>
      <c r="N105" s="366">
        <f>($L105+$M105+$P105)*(('C. Erlösobergrenze'!$H$11/'C. Erlösobergrenze'!$H$8)-1)</f>
        <v>0</v>
      </c>
      <c r="O105" s="366">
        <f>($L105+$M105+$P105)*(-(1.015^($I105-2013)-1))</f>
        <v>0</v>
      </c>
      <c r="P105" s="287"/>
      <c r="Q105" s="287"/>
      <c r="R105" s="287"/>
      <c r="S105" s="287"/>
      <c r="T105" s="287"/>
      <c r="U105" s="287"/>
      <c r="V105" s="360"/>
      <c r="W105" s="367">
        <f>(Y105-X105)*Z105/100</f>
        <v>0</v>
      </c>
      <c r="X105" s="368"/>
      <c r="Y105" s="368"/>
      <c r="Z105" s="287"/>
    </row>
    <row r="106" spans="1:26" ht="27.95" customHeight="1" x14ac:dyDescent="0.2">
      <c r="A106" s="359"/>
      <c r="B106" s="696"/>
      <c r="C106" s="359"/>
      <c r="D106" s="380"/>
      <c r="E106" s="359"/>
      <c r="F106" s="380"/>
      <c r="G106" s="359"/>
      <c r="I106" s="364">
        <v>2017</v>
      </c>
      <c r="J106" s="362">
        <f t="shared" si="1"/>
        <v>0</v>
      </c>
      <c r="K106" s="287"/>
      <c r="L106" s="287"/>
      <c r="M106" s="287"/>
      <c r="N106" s="366">
        <f>($L106+$M106+$P106)*(('C. Erlösobergrenze'!$H$12/'C. Erlösobergrenze'!$H$8)-1)</f>
        <v>0</v>
      </c>
      <c r="O106" s="366">
        <f>($L106+$M106+$P106)*(-(1.015^($I106-2013)-1))</f>
        <v>0</v>
      </c>
      <c r="P106" s="287"/>
      <c r="Q106" s="287"/>
      <c r="R106" s="287"/>
      <c r="S106" s="287"/>
      <c r="T106" s="287"/>
      <c r="U106" s="287"/>
      <c r="V106" s="360"/>
      <c r="W106" s="367">
        <f>(Y106-X106)*Z106/100</f>
        <v>0</v>
      </c>
      <c r="X106" s="368"/>
      <c r="Y106" s="368"/>
      <c r="Z106" s="287"/>
    </row>
    <row r="107" spans="1:26" ht="27.95" customHeight="1" x14ac:dyDescent="0.2">
      <c r="A107" s="359"/>
      <c r="B107" s="697"/>
      <c r="C107" s="359"/>
      <c r="D107" s="380"/>
      <c r="E107" s="359"/>
      <c r="F107" s="380"/>
      <c r="G107" s="359"/>
      <c r="I107" s="364">
        <v>2018</v>
      </c>
      <c r="J107" s="362">
        <f t="shared" si="1"/>
        <v>0</v>
      </c>
      <c r="K107" s="287"/>
      <c r="L107" s="287"/>
      <c r="M107" s="287"/>
      <c r="N107" s="366">
        <f>($L107+$M107+$P107)*(('C. Erlösobergrenze'!$H$13/'C. Erlösobergrenze'!$H$8)-1)</f>
        <v>0</v>
      </c>
      <c r="O107" s="366">
        <f>($L107+$M107+$P107)*(-(1.015^($I107-2013)-1))</f>
        <v>0</v>
      </c>
      <c r="P107" s="287"/>
      <c r="Q107" s="287"/>
      <c r="R107" s="287"/>
      <c r="S107" s="287"/>
      <c r="T107" s="287"/>
      <c r="U107" s="287"/>
      <c r="V107" s="360"/>
      <c r="W107" s="367">
        <f>(Y107-X107)*Z107/100</f>
        <v>0</v>
      </c>
      <c r="X107" s="368"/>
      <c r="Y107" s="368"/>
      <c r="Z107" s="287"/>
    </row>
    <row r="108" spans="1:26" ht="19.5" customHeight="1" x14ac:dyDescent="0.2">
      <c r="A108" s="359"/>
      <c r="B108" s="365"/>
      <c r="C108" s="360"/>
      <c r="D108" s="381"/>
      <c r="E108" s="360"/>
      <c r="F108" s="381"/>
      <c r="G108" s="360"/>
      <c r="I108" s="360"/>
      <c r="J108" s="360"/>
      <c r="K108" s="360"/>
      <c r="L108" s="360"/>
      <c r="M108" s="360"/>
      <c r="N108" s="360"/>
      <c r="O108" s="360"/>
      <c r="P108" s="360"/>
      <c r="Q108" s="360"/>
      <c r="R108" s="360"/>
    </row>
    <row r="109" spans="1:26" ht="27.95" customHeight="1" x14ac:dyDescent="0.2">
      <c r="A109" s="359"/>
      <c r="B109" s="695">
        <v>17</v>
      </c>
      <c r="C109" s="370"/>
      <c r="D109" s="379"/>
      <c r="E109" s="370" t="s">
        <v>147</v>
      </c>
      <c r="F109" s="379"/>
      <c r="G109" s="371" t="s">
        <v>147</v>
      </c>
      <c r="H109" s="377"/>
      <c r="I109" s="364">
        <v>2014</v>
      </c>
      <c r="J109" s="362">
        <f t="shared" si="1"/>
        <v>0</v>
      </c>
      <c r="K109" s="287"/>
      <c r="L109" s="287"/>
      <c r="M109" s="287"/>
      <c r="N109" s="366">
        <f>($L109+$M109+$P109)*(('C. Erlösobergrenze'!$H$9/'C. Erlösobergrenze'!$H$8)-1)</f>
        <v>0</v>
      </c>
      <c r="O109" s="366">
        <f>($L109+$M109+$P109)*(-(1.015^($I109-2013)-1))</f>
        <v>0</v>
      </c>
      <c r="P109" s="287"/>
      <c r="Q109" s="287"/>
      <c r="R109" s="287"/>
      <c r="S109" s="287"/>
      <c r="T109" s="287"/>
      <c r="U109" s="287"/>
      <c r="V109" s="360"/>
      <c r="W109" s="367">
        <f>(Y109-X109)*Z109/100</f>
        <v>0</v>
      </c>
      <c r="X109" s="368"/>
      <c r="Y109" s="368"/>
      <c r="Z109" s="287"/>
    </row>
    <row r="110" spans="1:26" ht="27.95" customHeight="1" x14ac:dyDescent="0.2">
      <c r="A110" s="359"/>
      <c r="B110" s="696"/>
      <c r="C110" s="359"/>
      <c r="D110" s="380"/>
      <c r="E110" s="359"/>
      <c r="F110" s="380"/>
      <c r="G110" s="359"/>
      <c r="I110" s="364">
        <v>2015</v>
      </c>
      <c r="J110" s="362">
        <f t="shared" si="1"/>
        <v>0</v>
      </c>
      <c r="K110" s="287"/>
      <c r="L110" s="287"/>
      <c r="M110" s="287"/>
      <c r="N110" s="366">
        <f>($L110+$M110+$P110)*(('C. Erlösobergrenze'!$H$10/'C. Erlösobergrenze'!$H$8)-1)</f>
        <v>0</v>
      </c>
      <c r="O110" s="366">
        <f>($L110+$M110+$P110)*(-(1.015^($I110-2013)-1))</f>
        <v>0</v>
      </c>
      <c r="P110" s="287"/>
      <c r="Q110" s="287"/>
      <c r="R110" s="287"/>
      <c r="S110" s="287"/>
      <c r="T110" s="287"/>
      <c r="U110" s="287"/>
      <c r="V110" s="360"/>
      <c r="W110" s="367">
        <f>(Y110-X110)*Z110/100</f>
        <v>0</v>
      </c>
      <c r="X110" s="368"/>
      <c r="Y110" s="368"/>
      <c r="Z110" s="287"/>
    </row>
    <row r="111" spans="1:26" ht="27.95" customHeight="1" x14ac:dyDescent="0.2">
      <c r="A111" s="359"/>
      <c r="B111" s="696"/>
      <c r="C111" s="359"/>
      <c r="D111" s="380"/>
      <c r="E111" s="359"/>
      <c r="F111" s="380"/>
      <c r="G111" s="359"/>
      <c r="I111" s="364">
        <v>2016</v>
      </c>
      <c r="J111" s="362">
        <f t="shared" si="1"/>
        <v>0</v>
      </c>
      <c r="K111" s="287"/>
      <c r="L111" s="287"/>
      <c r="M111" s="287"/>
      <c r="N111" s="366">
        <f>($L111+$M111+$P111)*(('C. Erlösobergrenze'!$H$11/'C. Erlösobergrenze'!$H$8)-1)</f>
        <v>0</v>
      </c>
      <c r="O111" s="366">
        <f>($L111+$M111+$P111)*(-(1.015^($I111-2013)-1))</f>
        <v>0</v>
      </c>
      <c r="P111" s="287"/>
      <c r="Q111" s="287"/>
      <c r="R111" s="287"/>
      <c r="S111" s="287"/>
      <c r="T111" s="287"/>
      <c r="U111" s="287"/>
      <c r="V111" s="360"/>
      <c r="W111" s="367">
        <f>(Y111-X111)*Z111/100</f>
        <v>0</v>
      </c>
      <c r="X111" s="368"/>
      <c r="Y111" s="368"/>
      <c r="Z111" s="287"/>
    </row>
    <row r="112" spans="1:26" ht="27.95" customHeight="1" x14ac:dyDescent="0.2">
      <c r="A112" s="359"/>
      <c r="B112" s="696"/>
      <c r="C112" s="359"/>
      <c r="D112" s="380"/>
      <c r="E112" s="359"/>
      <c r="F112" s="380"/>
      <c r="G112" s="359"/>
      <c r="I112" s="364">
        <v>2017</v>
      </c>
      <c r="J112" s="362">
        <f t="shared" si="1"/>
        <v>0</v>
      </c>
      <c r="K112" s="287"/>
      <c r="L112" s="287"/>
      <c r="M112" s="287"/>
      <c r="N112" s="366">
        <f>($L112+$M112+$P112)*(('C. Erlösobergrenze'!$H$12/'C. Erlösobergrenze'!$H$8)-1)</f>
        <v>0</v>
      </c>
      <c r="O112" s="366">
        <f>($L112+$M112+$P112)*(-(1.015^($I112-2013)-1))</f>
        <v>0</v>
      </c>
      <c r="P112" s="287"/>
      <c r="Q112" s="287"/>
      <c r="R112" s="287"/>
      <c r="S112" s="287"/>
      <c r="T112" s="287"/>
      <c r="U112" s="287"/>
      <c r="V112" s="360"/>
      <c r="W112" s="367">
        <f>(Y112-X112)*Z112/100</f>
        <v>0</v>
      </c>
      <c r="X112" s="368"/>
      <c r="Y112" s="368"/>
      <c r="Z112" s="287"/>
    </row>
    <row r="113" spans="1:26" ht="27.95" customHeight="1" x14ac:dyDescent="0.2">
      <c r="A113" s="359"/>
      <c r="B113" s="697"/>
      <c r="C113" s="359"/>
      <c r="D113" s="380"/>
      <c r="E113" s="359"/>
      <c r="F113" s="380"/>
      <c r="G113" s="359"/>
      <c r="I113" s="364">
        <v>2018</v>
      </c>
      <c r="J113" s="362">
        <f t="shared" si="1"/>
        <v>0</v>
      </c>
      <c r="K113" s="287"/>
      <c r="L113" s="287"/>
      <c r="M113" s="287"/>
      <c r="N113" s="366">
        <f>($L113+$M113+$P113)*(('C. Erlösobergrenze'!$H$13/'C. Erlösobergrenze'!$H$8)-1)</f>
        <v>0</v>
      </c>
      <c r="O113" s="366">
        <f>($L113+$M113+$P113)*(-(1.015^($I113-2013)-1))</f>
        <v>0</v>
      </c>
      <c r="P113" s="287"/>
      <c r="Q113" s="287"/>
      <c r="R113" s="287"/>
      <c r="S113" s="287"/>
      <c r="T113" s="287"/>
      <c r="U113" s="287"/>
      <c r="V113" s="360"/>
      <c r="W113" s="367">
        <f>(Y113-X113)*Z113/100</f>
        <v>0</v>
      </c>
      <c r="X113" s="368"/>
      <c r="Y113" s="368"/>
      <c r="Z113" s="287"/>
    </row>
    <row r="114" spans="1:26" ht="13.5" customHeight="1" x14ac:dyDescent="0.2">
      <c r="A114" s="359"/>
      <c r="B114" s="365"/>
      <c r="C114" s="360"/>
      <c r="D114" s="381"/>
      <c r="E114" s="360"/>
      <c r="F114" s="381"/>
      <c r="G114" s="360"/>
      <c r="I114" s="360"/>
      <c r="J114" s="360"/>
      <c r="K114" s="360"/>
      <c r="L114" s="360"/>
      <c r="M114" s="360"/>
      <c r="N114" s="360"/>
      <c r="O114" s="360"/>
      <c r="P114" s="360"/>
      <c r="Q114" s="360"/>
      <c r="R114" s="360"/>
    </row>
    <row r="115" spans="1:26" ht="27.95" customHeight="1" x14ac:dyDescent="0.2">
      <c r="A115" s="359"/>
      <c r="B115" s="695">
        <v>18</v>
      </c>
      <c r="C115" s="370"/>
      <c r="D115" s="379"/>
      <c r="E115" s="370" t="s">
        <v>147</v>
      </c>
      <c r="F115" s="379"/>
      <c r="G115" s="371" t="s">
        <v>147</v>
      </c>
      <c r="H115" s="377"/>
      <c r="I115" s="364">
        <v>2014</v>
      </c>
      <c r="J115" s="362">
        <f t="shared" si="1"/>
        <v>0</v>
      </c>
      <c r="K115" s="287"/>
      <c r="L115" s="287"/>
      <c r="M115" s="287"/>
      <c r="N115" s="366">
        <f>($L115+$M115+$P115)*(('C. Erlösobergrenze'!$H$9/'C. Erlösobergrenze'!$H$8)-1)</f>
        <v>0</v>
      </c>
      <c r="O115" s="366">
        <f>($L115+$M115+$P115)*(-(1.015^($I115-2013)-1))</f>
        <v>0</v>
      </c>
      <c r="P115" s="287"/>
      <c r="Q115" s="287"/>
      <c r="R115" s="287"/>
      <c r="S115" s="287"/>
      <c r="T115" s="287"/>
      <c r="U115" s="287"/>
      <c r="V115" s="360"/>
      <c r="W115" s="367">
        <f>(Y115-X115)*Z115/100</f>
        <v>0</v>
      </c>
      <c r="X115" s="368"/>
      <c r="Y115" s="368"/>
      <c r="Z115" s="287"/>
    </row>
    <row r="116" spans="1:26" ht="27.95" customHeight="1" x14ac:dyDescent="0.2">
      <c r="A116" s="359"/>
      <c r="B116" s="696"/>
      <c r="C116" s="359"/>
      <c r="D116" s="380"/>
      <c r="E116" s="359"/>
      <c r="F116" s="380"/>
      <c r="G116" s="359"/>
      <c r="I116" s="364">
        <v>2015</v>
      </c>
      <c r="J116" s="362">
        <f t="shared" si="1"/>
        <v>0</v>
      </c>
      <c r="K116" s="287"/>
      <c r="L116" s="287"/>
      <c r="M116" s="287"/>
      <c r="N116" s="366">
        <f>($L116+$M116+$P116)*(('C. Erlösobergrenze'!$H$10/'C. Erlösobergrenze'!$H$8)-1)</f>
        <v>0</v>
      </c>
      <c r="O116" s="366">
        <f>($L116+$M116+$P116)*(-(1.015^($I116-2013)-1))</f>
        <v>0</v>
      </c>
      <c r="P116" s="287"/>
      <c r="Q116" s="287"/>
      <c r="R116" s="287"/>
      <c r="S116" s="287"/>
      <c r="T116" s="287"/>
      <c r="U116" s="287"/>
      <c r="V116" s="360"/>
      <c r="W116" s="367">
        <f>(Y116-X116)*Z116/100</f>
        <v>0</v>
      </c>
      <c r="X116" s="368"/>
      <c r="Y116" s="368"/>
      <c r="Z116" s="287"/>
    </row>
    <row r="117" spans="1:26" ht="27.95" customHeight="1" x14ac:dyDescent="0.2">
      <c r="A117" s="359"/>
      <c r="B117" s="696"/>
      <c r="C117" s="359"/>
      <c r="D117" s="380"/>
      <c r="E117" s="359"/>
      <c r="F117" s="380"/>
      <c r="G117" s="359"/>
      <c r="I117" s="364">
        <v>2016</v>
      </c>
      <c r="J117" s="362">
        <f t="shared" si="1"/>
        <v>0</v>
      </c>
      <c r="K117" s="287"/>
      <c r="L117" s="287"/>
      <c r="M117" s="287"/>
      <c r="N117" s="366">
        <f>($L117+$M117+$P117)*(('C. Erlösobergrenze'!$H$11/'C. Erlösobergrenze'!$H$8)-1)</f>
        <v>0</v>
      </c>
      <c r="O117" s="366">
        <f>($L117+$M117+$P117)*(-(1.015^($I117-2013)-1))</f>
        <v>0</v>
      </c>
      <c r="P117" s="287"/>
      <c r="Q117" s="287"/>
      <c r="R117" s="287"/>
      <c r="S117" s="287"/>
      <c r="T117" s="287"/>
      <c r="U117" s="287"/>
      <c r="V117" s="360"/>
      <c r="W117" s="367">
        <f>(Y117-X117)*Z117/100</f>
        <v>0</v>
      </c>
      <c r="X117" s="368"/>
      <c r="Y117" s="368"/>
      <c r="Z117" s="287"/>
    </row>
    <row r="118" spans="1:26" ht="27.95" customHeight="1" x14ac:dyDescent="0.2">
      <c r="A118" s="359"/>
      <c r="B118" s="696"/>
      <c r="C118" s="359"/>
      <c r="D118" s="380"/>
      <c r="E118" s="359"/>
      <c r="F118" s="380"/>
      <c r="G118" s="359"/>
      <c r="I118" s="364">
        <v>2017</v>
      </c>
      <c r="J118" s="362">
        <f t="shared" si="1"/>
        <v>0</v>
      </c>
      <c r="K118" s="287"/>
      <c r="L118" s="287"/>
      <c r="M118" s="287"/>
      <c r="N118" s="366">
        <f>($L118+$M118+$P118)*(('C. Erlösobergrenze'!$H$12/'C. Erlösobergrenze'!$H$8)-1)</f>
        <v>0</v>
      </c>
      <c r="O118" s="366">
        <f>($L118+$M118+$P118)*(-(1.015^($I118-2013)-1))</f>
        <v>0</v>
      </c>
      <c r="P118" s="287"/>
      <c r="Q118" s="287"/>
      <c r="R118" s="287"/>
      <c r="S118" s="287"/>
      <c r="T118" s="287"/>
      <c r="U118" s="287"/>
      <c r="V118" s="360"/>
      <c r="W118" s="367">
        <f>(Y118-X118)*Z118/100</f>
        <v>0</v>
      </c>
      <c r="X118" s="368"/>
      <c r="Y118" s="368"/>
      <c r="Z118" s="287"/>
    </row>
    <row r="119" spans="1:26" ht="27.95" customHeight="1" x14ac:dyDescent="0.2">
      <c r="A119" s="359"/>
      <c r="B119" s="697"/>
      <c r="C119" s="359"/>
      <c r="D119" s="380"/>
      <c r="E119" s="359"/>
      <c r="F119" s="380"/>
      <c r="G119" s="359"/>
      <c r="I119" s="364">
        <v>2018</v>
      </c>
      <c r="J119" s="362">
        <f t="shared" si="1"/>
        <v>0</v>
      </c>
      <c r="K119" s="287"/>
      <c r="L119" s="287"/>
      <c r="M119" s="287"/>
      <c r="N119" s="366">
        <f>($L119+$M119+$P119)*(('C. Erlösobergrenze'!$H$13/'C. Erlösobergrenze'!$H$8)-1)</f>
        <v>0</v>
      </c>
      <c r="O119" s="366">
        <f>($L119+$M119+$P119)*(-(1.015^($I119-2013)-1))</f>
        <v>0</v>
      </c>
      <c r="P119" s="287"/>
      <c r="Q119" s="287"/>
      <c r="R119" s="287"/>
      <c r="S119" s="287"/>
      <c r="T119" s="287"/>
      <c r="U119" s="287"/>
      <c r="V119" s="360"/>
      <c r="W119" s="367">
        <f>(Y119-X119)*Z119/100</f>
        <v>0</v>
      </c>
      <c r="X119" s="368"/>
      <c r="Y119" s="368"/>
      <c r="Z119" s="287"/>
    </row>
    <row r="120" spans="1:26" ht="15.75" customHeight="1" x14ac:dyDescent="0.2">
      <c r="A120" s="359"/>
      <c r="B120" s="365"/>
      <c r="C120" s="360"/>
      <c r="D120" s="381"/>
      <c r="E120" s="360"/>
      <c r="F120" s="381"/>
      <c r="G120" s="360"/>
      <c r="I120" s="360"/>
      <c r="J120" s="360"/>
      <c r="K120" s="360"/>
      <c r="L120" s="360"/>
      <c r="M120" s="360"/>
      <c r="N120" s="360"/>
      <c r="O120" s="360"/>
      <c r="P120" s="360"/>
      <c r="Q120" s="360"/>
      <c r="R120" s="360"/>
    </row>
    <row r="121" spans="1:26" ht="27.95" customHeight="1" x14ac:dyDescent="0.2">
      <c r="A121" s="359"/>
      <c r="B121" s="695">
        <v>19</v>
      </c>
      <c r="C121" s="370"/>
      <c r="D121" s="379"/>
      <c r="E121" s="370" t="s">
        <v>147</v>
      </c>
      <c r="F121" s="379"/>
      <c r="G121" s="371" t="s">
        <v>147</v>
      </c>
      <c r="H121" s="377"/>
      <c r="I121" s="364">
        <v>2014</v>
      </c>
      <c r="J121" s="362">
        <f t="shared" si="1"/>
        <v>0</v>
      </c>
      <c r="K121" s="287"/>
      <c r="L121" s="287"/>
      <c r="M121" s="287"/>
      <c r="N121" s="366">
        <f>($L121+$M121+$P121)*(('C. Erlösobergrenze'!$H$9/'C. Erlösobergrenze'!$H$8)-1)</f>
        <v>0</v>
      </c>
      <c r="O121" s="366">
        <f>($L121+$M121+$P121)*(-(1.015^($I121-2013)-1))</f>
        <v>0</v>
      </c>
      <c r="P121" s="287"/>
      <c r="Q121" s="287"/>
      <c r="R121" s="287"/>
      <c r="S121" s="287"/>
      <c r="T121" s="287"/>
      <c r="U121" s="287"/>
      <c r="V121" s="360"/>
      <c r="W121" s="367">
        <f>(Y121-X121)*Z121/100</f>
        <v>0</v>
      </c>
      <c r="X121" s="368"/>
      <c r="Y121" s="368"/>
      <c r="Z121" s="287"/>
    </row>
    <row r="122" spans="1:26" ht="27.95" customHeight="1" x14ac:dyDescent="0.2">
      <c r="A122" s="359"/>
      <c r="B122" s="696"/>
      <c r="C122" s="359"/>
      <c r="D122" s="380"/>
      <c r="E122" s="359"/>
      <c r="F122" s="380"/>
      <c r="G122" s="359"/>
      <c r="I122" s="364">
        <v>2015</v>
      </c>
      <c r="J122" s="362">
        <f t="shared" si="1"/>
        <v>0</v>
      </c>
      <c r="K122" s="287"/>
      <c r="L122" s="287"/>
      <c r="M122" s="287"/>
      <c r="N122" s="366">
        <f>($L122+$M122+$P122)*(('C. Erlösobergrenze'!$H$10/'C. Erlösobergrenze'!$H$8)-1)</f>
        <v>0</v>
      </c>
      <c r="O122" s="366">
        <f>($L122+$M122+$P122)*(-(1.015^($I122-2013)-1))</f>
        <v>0</v>
      </c>
      <c r="P122" s="287"/>
      <c r="Q122" s="287"/>
      <c r="R122" s="287"/>
      <c r="S122" s="287"/>
      <c r="T122" s="287"/>
      <c r="U122" s="287"/>
      <c r="V122" s="360"/>
      <c r="W122" s="367">
        <f>(Y122-X122)*Z122/100</f>
        <v>0</v>
      </c>
      <c r="X122" s="368"/>
      <c r="Y122" s="368"/>
      <c r="Z122" s="287"/>
    </row>
    <row r="123" spans="1:26" ht="27.95" customHeight="1" x14ac:dyDescent="0.2">
      <c r="A123" s="359"/>
      <c r="B123" s="696"/>
      <c r="C123" s="359"/>
      <c r="D123" s="380"/>
      <c r="E123" s="359"/>
      <c r="F123" s="380"/>
      <c r="G123" s="359"/>
      <c r="I123" s="364">
        <v>2016</v>
      </c>
      <c r="J123" s="362">
        <f t="shared" si="1"/>
        <v>0</v>
      </c>
      <c r="K123" s="287"/>
      <c r="L123" s="287"/>
      <c r="M123" s="287"/>
      <c r="N123" s="366">
        <f>($L123+$M123+$P123)*(('C. Erlösobergrenze'!$H$11/'C. Erlösobergrenze'!$H$8)-1)</f>
        <v>0</v>
      </c>
      <c r="O123" s="366">
        <f>($L123+$M123+$P123)*(-(1.015^($I123-2013)-1))</f>
        <v>0</v>
      </c>
      <c r="P123" s="287"/>
      <c r="Q123" s="287"/>
      <c r="R123" s="287"/>
      <c r="S123" s="287"/>
      <c r="T123" s="287"/>
      <c r="U123" s="287"/>
      <c r="V123" s="360"/>
      <c r="W123" s="367">
        <f>(Y123-X123)*Z123/100</f>
        <v>0</v>
      </c>
      <c r="X123" s="368"/>
      <c r="Y123" s="368"/>
      <c r="Z123" s="287"/>
    </row>
    <row r="124" spans="1:26" ht="27.95" customHeight="1" x14ac:dyDescent="0.2">
      <c r="A124" s="359"/>
      <c r="B124" s="696"/>
      <c r="C124" s="359"/>
      <c r="D124" s="380"/>
      <c r="E124" s="359"/>
      <c r="F124" s="380"/>
      <c r="G124" s="359"/>
      <c r="I124" s="364">
        <v>2017</v>
      </c>
      <c r="J124" s="362">
        <f t="shared" si="1"/>
        <v>0</v>
      </c>
      <c r="K124" s="287"/>
      <c r="L124" s="287"/>
      <c r="M124" s="287"/>
      <c r="N124" s="366">
        <f>($L124+$M124+$P124)*(('C. Erlösobergrenze'!$H$12/'C. Erlösobergrenze'!$H$8)-1)</f>
        <v>0</v>
      </c>
      <c r="O124" s="366">
        <f>($L124+$M124+$P124)*(-(1.015^($I124-2013)-1))</f>
        <v>0</v>
      </c>
      <c r="P124" s="287"/>
      <c r="Q124" s="287"/>
      <c r="R124" s="287"/>
      <c r="S124" s="287"/>
      <c r="T124" s="287"/>
      <c r="U124" s="287"/>
      <c r="V124" s="360"/>
      <c r="W124" s="367">
        <f>(Y124-X124)*Z124/100</f>
        <v>0</v>
      </c>
      <c r="X124" s="368"/>
      <c r="Y124" s="368"/>
      <c r="Z124" s="287"/>
    </row>
    <row r="125" spans="1:26" ht="27.95" customHeight="1" x14ac:dyDescent="0.2">
      <c r="A125" s="359"/>
      <c r="B125" s="697"/>
      <c r="C125" s="359"/>
      <c r="D125" s="380"/>
      <c r="E125" s="359"/>
      <c r="F125" s="380"/>
      <c r="G125" s="359"/>
      <c r="I125" s="364">
        <v>2018</v>
      </c>
      <c r="J125" s="362">
        <f t="shared" si="1"/>
        <v>0</v>
      </c>
      <c r="K125" s="287"/>
      <c r="L125" s="287"/>
      <c r="M125" s="287"/>
      <c r="N125" s="366">
        <f>($L125+$M125+$P125)*(('C. Erlösobergrenze'!$H$13/'C. Erlösobergrenze'!$H$8)-1)</f>
        <v>0</v>
      </c>
      <c r="O125" s="366">
        <f>($L125+$M125+$P125)*(-(1.015^($I125-2013)-1))</f>
        <v>0</v>
      </c>
      <c r="P125" s="287"/>
      <c r="Q125" s="287"/>
      <c r="R125" s="287"/>
      <c r="S125" s="287"/>
      <c r="T125" s="287"/>
      <c r="U125" s="287"/>
      <c r="V125" s="360"/>
      <c r="W125" s="367">
        <f>(Y125-X125)*Z125/100</f>
        <v>0</v>
      </c>
      <c r="X125" s="368"/>
      <c r="Y125" s="368"/>
      <c r="Z125" s="287"/>
    </row>
    <row r="126" spans="1:26" ht="19.5" customHeight="1" x14ac:dyDescent="0.2">
      <c r="A126" s="359"/>
      <c r="B126" s="365"/>
      <c r="C126" s="360"/>
      <c r="D126" s="381"/>
      <c r="E126" s="360"/>
      <c r="F126" s="381"/>
      <c r="G126" s="360"/>
      <c r="I126" s="360"/>
      <c r="J126" s="360"/>
      <c r="K126" s="360"/>
      <c r="L126" s="360"/>
      <c r="M126" s="360"/>
      <c r="N126" s="360"/>
      <c r="O126" s="360"/>
      <c r="P126" s="360"/>
      <c r="Q126" s="360"/>
      <c r="R126" s="360"/>
    </row>
    <row r="127" spans="1:26" ht="27.95" customHeight="1" x14ac:dyDescent="0.2">
      <c r="A127" s="359"/>
      <c r="B127" s="695">
        <v>20</v>
      </c>
      <c r="C127" s="370"/>
      <c r="D127" s="379"/>
      <c r="E127" s="370" t="s">
        <v>147</v>
      </c>
      <c r="F127" s="379"/>
      <c r="G127" s="371" t="s">
        <v>147</v>
      </c>
      <c r="H127" s="377"/>
      <c r="I127" s="364">
        <v>2014</v>
      </c>
      <c r="J127" s="362">
        <f t="shared" si="1"/>
        <v>0</v>
      </c>
      <c r="K127" s="287"/>
      <c r="L127" s="287"/>
      <c r="M127" s="287"/>
      <c r="N127" s="366">
        <f>($L127+$M127+$P127)*(('C. Erlösobergrenze'!$H$9/'C. Erlösobergrenze'!$H$8)-1)</f>
        <v>0</v>
      </c>
      <c r="O127" s="366">
        <f>($L127+$M127+$P127)*(-(1.015^($I127-2013)-1))</f>
        <v>0</v>
      </c>
      <c r="P127" s="287"/>
      <c r="Q127" s="287"/>
      <c r="R127" s="287"/>
      <c r="S127" s="287"/>
      <c r="T127" s="287"/>
      <c r="U127" s="287"/>
      <c r="V127" s="360"/>
      <c r="W127" s="367">
        <f>(Y127-X127)*Z127/100</f>
        <v>0</v>
      </c>
      <c r="X127" s="368"/>
      <c r="Y127" s="368"/>
      <c r="Z127" s="287"/>
    </row>
    <row r="128" spans="1:26" ht="27.95" customHeight="1" x14ac:dyDescent="0.2">
      <c r="A128" s="359"/>
      <c r="B128" s="696"/>
      <c r="C128" s="359"/>
      <c r="D128" s="380"/>
      <c r="E128" s="359"/>
      <c r="F128" s="380"/>
      <c r="G128" s="359"/>
      <c r="I128" s="364">
        <v>2015</v>
      </c>
      <c r="J128" s="362">
        <f t="shared" si="1"/>
        <v>0</v>
      </c>
      <c r="K128" s="287"/>
      <c r="L128" s="287"/>
      <c r="M128" s="287"/>
      <c r="N128" s="366">
        <f>($L128+$M128+$P128)*(('C. Erlösobergrenze'!$H$10/'C. Erlösobergrenze'!$H$8)-1)</f>
        <v>0</v>
      </c>
      <c r="O128" s="366">
        <f>($L128+$M128+$P128)*(-(1.015^($I128-2013)-1))</f>
        <v>0</v>
      </c>
      <c r="P128" s="287"/>
      <c r="Q128" s="287"/>
      <c r="R128" s="287"/>
      <c r="S128" s="287"/>
      <c r="T128" s="287"/>
      <c r="U128" s="287"/>
      <c r="V128" s="360"/>
      <c r="W128" s="367">
        <f>(Y128-X128)*Z128/100</f>
        <v>0</v>
      </c>
      <c r="X128" s="368"/>
      <c r="Y128" s="368"/>
      <c r="Z128" s="287"/>
    </row>
    <row r="129" spans="1:26" ht="27.95" customHeight="1" x14ac:dyDescent="0.2">
      <c r="A129" s="359"/>
      <c r="B129" s="696"/>
      <c r="C129" s="359"/>
      <c r="D129" s="380"/>
      <c r="E129" s="359"/>
      <c r="F129" s="380"/>
      <c r="G129" s="359"/>
      <c r="I129" s="364">
        <v>2016</v>
      </c>
      <c r="J129" s="362">
        <f t="shared" si="1"/>
        <v>0</v>
      </c>
      <c r="K129" s="287"/>
      <c r="L129" s="287"/>
      <c r="M129" s="287"/>
      <c r="N129" s="366">
        <f>($L129+$M129+$P129)*(('C. Erlösobergrenze'!$H$11/'C. Erlösobergrenze'!$H$8)-1)</f>
        <v>0</v>
      </c>
      <c r="O129" s="366">
        <f>($L129+$M129+$P129)*(-(1.015^($I129-2013)-1))</f>
        <v>0</v>
      </c>
      <c r="P129" s="287"/>
      <c r="Q129" s="287"/>
      <c r="R129" s="287"/>
      <c r="S129" s="287"/>
      <c r="T129" s="287"/>
      <c r="U129" s="287"/>
      <c r="V129" s="360"/>
      <c r="W129" s="367">
        <f>(Y129-X129)*Z129/100</f>
        <v>0</v>
      </c>
      <c r="X129" s="368"/>
      <c r="Y129" s="368"/>
      <c r="Z129" s="287"/>
    </row>
    <row r="130" spans="1:26" ht="27.95" customHeight="1" x14ac:dyDescent="0.2">
      <c r="A130" s="359"/>
      <c r="B130" s="696"/>
      <c r="C130" s="359"/>
      <c r="D130" s="380"/>
      <c r="E130" s="359"/>
      <c r="F130" s="380"/>
      <c r="G130" s="359"/>
      <c r="I130" s="364">
        <v>2017</v>
      </c>
      <c r="J130" s="362">
        <f t="shared" si="1"/>
        <v>0</v>
      </c>
      <c r="K130" s="287"/>
      <c r="L130" s="287"/>
      <c r="M130" s="287"/>
      <c r="N130" s="366">
        <f>($L130+$M130+$P130)*(('C. Erlösobergrenze'!$H$12/'C. Erlösobergrenze'!$H$8)-1)</f>
        <v>0</v>
      </c>
      <c r="O130" s="366">
        <f>($L130+$M130+$P130)*(-(1.015^($I130-2013)-1))</f>
        <v>0</v>
      </c>
      <c r="P130" s="287"/>
      <c r="Q130" s="287"/>
      <c r="R130" s="287"/>
      <c r="S130" s="287"/>
      <c r="T130" s="287"/>
      <c r="U130" s="287"/>
      <c r="V130" s="360"/>
      <c r="W130" s="367">
        <f>(Y130-X130)*Z130/100</f>
        <v>0</v>
      </c>
      <c r="X130" s="368"/>
      <c r="Y130" s="368"/>
      <c r="Z130" s="287"/>
    </row>
    <row r="131" spans="1:26" ht="27.95" customHeight="1" x14ac:dyDescent="0.2">
      <c r="A131" s="359"/>
      <c r="B131" s="697"/>
      <c r="C131" s="359"/>
      <c r="D131" s="380"/>
      <c r="E131" s="359"/>
      <c r="F131" s="380"/>
      <c r="G131" s="359"/>
      <c r="I131" s="364">
        <v>2018</v>
      </c>
      <c r="J131" s="362">
        <f t="shared" si="1"/>
        <v>0</v>
      </c>
      <c r="K131" s="287"/>
      <c r="L131" s="287"/>
      <c r="M131" s="287"/>
      <c r="N131" s="366">
        <f>($L131+$M131+$P131)*(('C. Erlösobergrenze'!$H$13/'C. Erlösobergrenze'!$H$8)-1)</f>
        <v>0</v>
      </c>
      <c r="O131" s="366">
        <f>($L131+$M131+$P131)*(-(1.015^($I131-2013)-1))</f>
        <v>0</v>
      </c>
      <c r="P131" s="287"/>
      <c r="Q131" s="287"/>
      <c r="R131" s="287"/>
      <c r="S131" s="287"/>
      <c r="T131" s="287"/>
      <c r="U131" s="287"/>
      <c r="V131" s="360"/>
      <c r="W131" s="367">
        <f>(Y131-X131)*Z131/100</f>
        <v>0</v>
      </c>
      <c r="X131" s="368"/>
      <c r="Y131" s="368"/>
      <c r="Z131" s="287"/>
    </row>
    <row r="132" spans="1:26" ht="18" customHeight="1" x14ac:dyDescent="0.2">
      <c r="A132" s="359"/>
      <c r="B132" s="365"/>
      <c r="C132" s="360"/>
      <c r="D132" s="381"/>
      <c r="E132" s="360"/>
      <c r="F132" s="381"/>
      <c r="G132" s="360"/>
      <c r="I132" s="360"/>
      <c r="J132" s="360"/>
      <c r="K132" s="360"/>
      <c r="L132" s="360"/>
      <c r="M132" s="360"/>
      <c r="N132" s="360"/>
      <c r="O132" s="360"/>
      <c r="P132" s="360"/>
      <c r="Q132" s="360"/>
      <c r="R132" s="360"/>
    </row>
    <row r="133" spans="1:26" ht="27.95" customHeight="1" x14ac:dyDescent="0.2">
      <c r="A133" s="359"/>
      <c r="B133" s="695">
        <v>21</v>
      </c>
      <c r="C133" s="370"/>
      <c r="D133" s="379"/>
      <c r="E133" s="370" t="s">
        <v>147</v>
      </c>
      <c r="F133" s="379"/>
      <c r="G133" s="371" t="s">
        <v>147</v>
      </c>
      <c r="H133" s="377"/>
      <c r="I133" s="364">
        <v>2014</v>
      </c>
      <c r="J133" s="362">
        <f t="shared" si="1"/>
        <v>0</v>
      </c>
      <c r="K133" s="287"/>
      <c r="L133" s="287"/>
      <c r="M133" s="287"/>
      <c r="N133" s="366">
        <f>($L133+$M133+$P133)*(('C. Erlösobergrenze'!$H$9/'C. Erlösobergrenze'!$H$8)-1)</f>
        <v>0</v>
      </c>
      <c r="O133" s="366">
        <f>($L133+$M133+$P133)*(-(1.015^($I133-2013)-1))</f>
        <v>0</v>
      </c>
      <c r="P133" s="287"/>
      <c r="Q133" s="287"/>
      <c r="R133" s="287"/>
      <c r="S133" s="287"/>
      <c r="T133" s="287"/>
      <c r="U133" s="287"/>
      <c r="V133" s="360"/>
      <c r="W133" s="367">
        <f>(Y133-X133)*Z133/100</f>
        <v>0</v>
      </c>
      <c r="X133" s="368"/>
      <c r="Y133" s="368"/>
      <c r="Z133" s="287"/>
    </row>
    <row r="134" spans="1:26" ht="27.95" customHeight="1" x14ac:dyDescent="0.2">
      <c r="A134" s="359"/>
      <c r="B134" s="696"/>
      <c r="C134" s="359"/>
      <c r="D134" s="380"/>
      <c r="E134" s="359"/>
      <c r="F134" s="380"/>
      <c r="G134" s="359"/>
      <c r="I134" s="364">
        <v>2015</v>
      </c>
      <c r="J134" s="362">
        <f t="shared" si="1"/>
        <v>0</v>
      </c>
      <c r="K134" s="287"/>
      <c r="L134" s="287"/>
      <c r="M134" s="287"/>
      <c r="N134" s="366">
        <f>($L134+$M134+$P134)*(('C. Erlösobergrenze'!$H$10/'C. Erlösobergrenze'!$H$8)-1)</f>
        <v>0</v>
      </c>
      <c r="O134" s="366">
        <f>($L134+$M134+$P134)*(-(1.015^($I134-2013)-1))</f>
        <v>0</v>
      </c>
      <c r="P134" s="287"/>
      <c r="Q134" s="287"/>
      <c r="R134" s="287"/>
      <c r="S134" s="287"/>
      <c r="T134" s="287"/>
      <c r="U134" s="287"/>
      <c r="V134" s="360"/>
      <c r="W134" s="367">
        <f>(Y134-X134)*Z134/100</f>
        <v>0</v>
      </c>
      <c r="X134" s="368"/>
      <c r="Y134" s="368"/>
      <c r="Z134" s="287"/>
    </row>
    <row r="135" spans="1:26" ht="27.95" customHeight="1" x14ac:dyDescent="0.2">
      <c r="A135" s="359"/>
      <c r="B135" s="696"/>
      <c r="C135" s="359"/>
      <c r="D135" s="380"/>
      <c r="E135" s="359"/>
      <c r="F135" s="380"/>
      <c r="G135" s="359"/>
      <c r="I135" s="364">
        <v>2016</v>
      </c>
      <c r="J135" s="362">
        <f t="shared" si="1"/>
        <v>0</v>
      </c>
      <c r="K135" s="287"/>
      <c r="L135" s="287"/>
      <c r="M135" s="287"/>
      <c r="N135" s="366">
        <f>($L135+$M135+$P135)*(('C. Erlösobergrenze'!$H$11/'C. Erlösobergrenze'!$H$8)-1)</f>
        <v>0</v>
      </c>
      <c r="O135" s="366">
        <f>($L135+$M135+$P135)*(-(1.015^($I135-2013)-1))</f>
        <v>0</v>
      </c>
      <c r="P135" s="287"/>
      <c r="Q135" s="287"/>
      <c r="R135" s="287"/>
      <c r="S135" s="287"/>
      <c r="T135" s="287"/>
      <c r="U135" s="287"/>
      <c r="V135" s="360"/>
      <c r="W135" s="367">
        <f>(Y135-X135)*Z135/100</f>
        <v>0</v>
      </c>
      <c r="X135" s="368"/>
      <c r="Y135" s="368"/>
      <c r="Z135" s="287"/>
    </row>
    <row r="136" spans="1:26" ht="27.95" customHeight="1" x14ac:dyDescent="0.2">
      <c r="A136" s="359"/>
      <c r="B136" s="696"/>
      <c r="C136" s="359"/>
      <c r="D136" s="380"/>
      <c r="E136" s="359"/>
      <c r="F136" s="380"/>
      <c r="G136" s="359"/>
      <c r="I136" s="364">
        <v>2017</v>
      </c>
      <c r="J136" s="362">
        <f t="shared" si="1"/>
        <v>0</v>
      </c>
      <c r="K136" s="287"/>
      <c r="L136" s="287"/>
      <c r="M136" s="287"/>
      <c r="N136" s="366">
        <f>($L136+$M136+$P136)*(('C. Erlösobergrenze'!$H$12/'C. Erlösobergrenze'!$H$8)-1)</f>
        <v>0</v>
      </c>
      <c r="O136" s="366">
        <f>($L136+$M136+$P136)*(-(1.015^($I136-2013)-1))</f>
        <v>0</v>
      </c>
      <c r="P136" s="287"/>
      <c r="Q136" s="287"/>
      <c r="R136" s="287"/>
      <c r="S136" s="287"/>
      <c r="T136" s="287"/>
      <c r="U136" s="287"/>
      <c r="V136" s="360"/>
      <c r="W136" s="367">
        <f>(Y136-X136)*Z136/100</f>
        <v>0</v>
      </c>
      <c r="X136" s="368"/>
      <c r="Y136" s="368"/>
      <c r="Z136" s="287"/>
    </row>
    <row r="137" spans="1:26" ht="27.95" customHeight="1" x14ac:dyDescent="0.2">
      <c r="A137" s="359"/>
      <c r="B137" s="697"/>
      <c r="C137" s="359"/>
      <c r="D137" s="380"/>
      <c r="E137" s="359"/>
      <c r="F137" s="380"/>
      <c r="G137" s="359"/>
      <c r="I137" s="364">
        <v>2018</v>
      </c>
      <c r="J137" s="362">
        <f t="shared" si="1"/>
        <v>0</v>
      </c>
      <c r="K137" s="287"/>
      <c r="L137" s="287"/>
      <c r="M137" s="287"/>
      <c r="N137" s="366">
        <f>($L137+$M137+$P137)*(('C. Erlösobergrenze'!$H$13/'C. Erlösobergrenze'!$H$8)-1)</f>
        <v>0</v>
      </c>
      <c r="O137" s="366">
        <f>($L137+$M137+$P137)*(-(1.015^($I137-2013)-1))</f>
        <v>0</v>
      </c>
      <c r="P137" s="287"/>
      <c r="Q137" s="287"/>
      <c r="R137" s="287"/>
      <c r="S137" s="287"/>
      <c r="T137" s="287"/>
      <c r="U137" s="287"/>
      <c r="V137" s="360"/>
      <c r="W137" s="367">
        <f>(Y137-X137)*Z137/100</f>
        <v>0</v>
      </c>
      <c r="X137" s="368"/>
      <c r="Y137" s="368"/>
      <c r="Z137" s="287"/>
    </row>
    <row r="138" spans="1:26" ht="15.75" customHeight="1" x14ac:dyDescent="0.2">
      <c r="A138" s="359"/>
      <c r="B138" s="365"/>
      <c r="C138" s="360"/>
      <c r="D138" s="381"/>
      <c r="E138" s="360"/>
      <c r="F138" s="381"/>
      <c r="G138" s="360"/>
      <c r="I138" s="360"/>
      <c r="J138" s="360"/>
      <c r="K138" s="360"/>
      <c r="L138" s="360"/>
      <c r="M138" s="360"/>
      <c r="N138" s="360"/>
      <c r="O138" s="360"/>
      <c r="P138" s="360"/>
      <c r="Q138" s="360"/>
      <c r="R138" s="360"/>
    </row>
    <row r="139" spans="1:26" ht="27.95" customHeight="1" x14ac:dyDescent="0.2">
      <c r="A139" s="359"/>
      <c r="B139" s="695">
        <v>22</v>
      </c>
      <c r="C139" s="370"/>
      <c r="D139" s="379"/>
      <c r="E139" s="370" t="s">
        <v>147</v>
      </c>
      <c r="F139" s="379"/>
      <c r="G139" s="371" t="s">
        <v>147</v>
      </c>
      <c r="H139" s="377"/>
      <c r="I139" s="364">
        <v>2014</v>
      </c>
      <c r="J139" s="362">
        <f t="shared" si="1"/>
        <v>0</v>
      </c>
      <c r="K139" s="287"/>
      <c r="L139" s="287"/>
      <c r="M139" s="287"/>
      <c r="N139" s="366">
        <f>($L139+$M139+$P139)*(('C. Erlösobergrenze'!$H$9/'C. Erlösobergrenze'!$H$8)-1)</f>
        <v>0</v>
      </c>
      <c r="O139" s="366">
        <f>($L139+$M139+$P139)*(-(1.015^($I139-2013)-1))</f>
        <v>0</v>
      </c>
      <c r="P139" s="287"/>
      <c r="Q139" s="287"/>
      <c r="R139" s="287"/>
      <c r="S139" s="287"/>
      <c r="T139" s="287"/>
      <c r="U139" s="287"/>
      <c r="V139" s="360"/>
      <c r="W139" s="367">
        <f>(Y139-X139)*Z139/100</f>
        <v>0</v>
      </c>
      <c r="X139" s="368"/>
      <c r="Y139" s="368"/>
      <c r="Z139" s="287"/>
    </row>
    <row r="140" spans="1:26" ht="27.95" customHeight="1" x14ac:dyDescent="0.2">
      <c r="A140" s="359"/>
      <c r="B140" s="696"/>
      <c r="C140" s="359"/>
      <c r="D140" s="380"/>
      <c r="E140" s="359"/>
      <c r="F140" s="380"/>
      <c r="G140" s="359"/>
      <c r="I140" s="364">
        <v>2015</v>
      </c>
      <c r="J140" s="362">
        <f t="shared" si="1"/>
        <v>0</v>
      </c>
      <c r="K140" s="287"/>
      <c r="L140" s="287"/>
      <c r="M140" s="287"/>
      <c r="N140" s="366">
        <f>($L140+$M140+$P140)*(('C. Erlösobergrenze'!$H$10/'C. Erlösobergrenze'!$H$8)-1)</f>
        <v>0</v>
      </c>
      <c r="O140" s="366">
        <f>($L140+$M140+$P140)*(-(1.015^($I140-2013)-1))</f>
        <v>0</v>
      </c>
      <c r="P140" s="287"/>
      <c r="Q140" s="287"/>
      <c r="R140" s="287"/>
      <c r="S140" s="287"/>
      <c r="T140" s="287"/>
      <c r="U140" s="287"/>
      <c r="V140" s="360"/>
      <c r="W140" s="367">
        <f>(Y140-X140)*Z140/100</f>
        <v>0</v>
      </c>
      <c r="X140" s="368"/>
      <c r="Y140" s="368"/>
      <c r="Z140" s="287"/>
    </row>
    <row r="141" spans="1:26" ht="27.95" customHeight="1" x14ac:dyDescent="0.2">
      <c r="A141" s="359"/>
      <c r="B141" s="696"/>
      <c r="C141" s="359"/>
      <c r="D141" s="380"/>
      <c r="E141" s="359"/>
      <c r="F141" s="380"/>
      <c r="G141" s="359"/>
      <c r="I141" s="364">
        <v>2016</v>
      </c>
      <c r="J141" s="362">
        <f t="shared" si="1"/>
        <v>0</v>
      </c>
      <c r="K141" s="287"/>
      <c r="L141" s="287"/>
      <c r="M141" s="287"/>
      <c r="N141" s="366">
        <f>($L141+$M141+$P141)*(('C. Erlösobergrenze'!$H$11/'C. Erlösobergrenze'!$H$8)-1)</f>
        <v>0</v>
      </c>
      <c r="O141" s="366">
        <f>($L141+$M141+$P141)*(-(1.015^($I141-2013)-1))</f>
        <v>0</v>
      </c>
      <c r="P141" s="287"/>
      <c r="Q141" s="287"/>
      <c r="R141" s="287"/>
      <c r="S141" s="287"/>
      <c r="T141" s="287"/>
      <c r="U141" s="287"/>
      <c r="V141" s="360"/>
      <c r="W141" s="367">
        <f>(Y141-X141)*Z141/100</f>
        <v>0</v>
      </c>
      <c r="X141" s="368"/>
      <c r="Y141" s="368"/>
      <c r="Z141" s="287"/>
    </row>
    <row r="142" spans="1:26" ht="27.95" customHeight="1" x14ac:dyDescent="0.2">
      <c r="A142" s="359"/>
      <c r="B142" s="696"/>
      <c r="C142" s="359"/>
      <c r="D142" s="380"/>
      <c r="E142" s="359"/>
      <c r="F142" s="380"/>
      <c r="G142" s="359"/>
      <c r="I142" s="364">
        <v>2017</v>
      </c>
      <c r="J142" s="362">
        <f t="shared" si="1"/>
        <v>0</v>
      </c>
      <c r="K142" s="287"/>
      <c r="L142" s="287"/>
      <c r="M142" s="287"/>
      <c r="N142" s="366">
        <f>($L142+$M142+$P142)*(('C. Erlösobergrenze'!$H$12/'C. Erlösobergrenze'!$H$8)-1)</f>
        <v>0</v>
      </c>
      <c r="O142" s="366">
        <f>($L142+$M142+$P142)*(-(1.015^($I142-2013)-1))</f>
        <v>0</v>
      </c>
      <c r="P142" s="287"/>
      <c r="Q142" s="287"/>
      <c r="R142" s="287"/>
      <c r="S142" s="287"/>
      <c r="T142" s="287"/>
      <c r="U142" s="287"/>
      <c r="V142" s="360"/>
      <c r="W142" s="367">
        <f>(Y142-X142)*Z142/100</f>
        <v>0</v>
      </c>
      <c r="X142" s="368"/>
      <c r="Y142" s="368"/>
      <c r="Z142" s="287"/>
    </row>
    <row r="143" spans="1:26" ht="27.95" customHeight="1" x14ac:dyDescent="0.2">
      <c r="A143" s="359"/>
      <c r="B143" s="697"/>
      <c r="C143" s="359"/>
      <c r="D143" s="380"/>
      <c r="E143" s="359"/>
      <c r="F143" s="380"/>
      <c r="G143" s="359"/>
      <c r="I143" s="364">
        <v>2018</v>
      </c>
      <c r="J143" s="362">
        <f t="shared" si="1"/>
        <v>0</v>
      </c>
      <c r="K143" s="287"/>
      <c r="L143" s="287"/>
      <c r="M143" s="287"/>
      <c r="N143" s="366">
        <f>($L143+$M143+$P143)*(('C. Erlösobergrenze'!$H$13/'C. Erlösobergrenze'!$H$8)-1)</f>
        <v>0</v>
      </c>
      <c r="O143" s="366">
        <f>($L143+$M143+$P143)*(-(1.015^($I143-2013)-1))</f>
        <v>0</v>
      </c>
      <c r="P143" s="287"/>
      <c r="Q143" s="287"/>
      <c r="R143" s="287"/>
      <c r="S143" s="287"/>
      <c r="T143" s="287"/>
      <c r="U143" s="287"/>
      <c r="V143" s="360"/>
      <c r="W143" s="367">
        <f>(Y143-X143)*Z143/100</f>
        <v>0</v>
      </c>
      <c r="X143" s="368"/>
      <c r="Y143" s="368"/>
      <c r="Z143" s="287"/>
    </row>
    <row r="144" spans="1:26" ht="17.25" customHeight="1" x14ac:dyDescent="0.2">
      <c r="A144" s="359"/>
      <c r="B144" s="365"/>
      <c r="C144" s="360"/>
      <c r="D144" s="381"/>
      <c r="E144" s="360"/>
      <c r="F144" s="381"/>
      <c r="G144" s="360"/>
      <c r="I144" s="360"/>
      <c r="J144" s="360"/>
      <c r="K144" s="360"/>
      <c r="L144" s="360"/>
      <c r="M144" s="360"/>
      <c r="N144" s="360"/>
      <c r="O144" s="360"/>
      <c r="P144" s="360"/>
      <c r="Q144" s="360"/>
      <c r="R144" s="360"/>
    </row>
    <row r="145" spans="1:26" ht="27.95" customHeight="1" x14ac:dyDescent="0.2">
      <c r="A145" s="359"/>
      <c r="B145" s="695">
        <v>23</v>
      </c>
      <c r="C145" s="370"/>
      <c r="D145" s="379"/>
      <c r="E145" s="370" t="s">
        <v>147</v>
      </c>
      <c r="F145" s="379"/>
      <c r="G145" s="371" t="s">
        <v>147</v>
      </c>
      <c r="H145" s="377"/>
      <c r="I145" s="364">
        <v>2014</v>
      </c>
      <c r="J145" s="362">
        <f t="shared" si="1"/>
        <v>0</v>
      </c>
      <c r="K145" s="287"/>
      <c r="L145" s="287"/>
      <c r="M145" s="287"/>
      <c r="N145" s="366">
        <f>($L145+$M145+$P145)*(('C. Erlösobergrenze'!$H$9/'C. Erlösobergrenze'!$H$8)-1)</f>
        <v>0</v>
      </c>
      <c r="O145" s="366">
        <f>($L145+$M145+$P145)*(-(1.015^($I145-2013)-1))</f>
        <v>0</v>
      </c>
      <c r="P145" s="287"/>
      <c r="Q145" s="287"/>
      <c r="R145" s="287"/>
      <c r="S145" s="287"/>
      <c r="T145" s="287"/>
      <c r="U145" s="287"/>
      <c r="V145" s="360"/>
      <c r="W145" s="367">
        <f>(Y145-X145)*Z145/100</f>
        <v>0</v>
      </c>
      <c r="X145" s="368"/>
      <c r="Y145" s="368"/>
      <c r="Z145" s="287"/>
    </row>
    <row r="146" spans="1:26" ht="27.95" customHeight="1" x14ac:dyDescent="0.2">
      <c r="A146" s="359"/>
      <c r="B146" s="696"/>
      <c r="C146" s="359"/>
      <c r="D146" s="380"/>
      <c r="E146" s="359"/>
      <c r="F146" s="380"/>
      <c r="G146" s="359"/>
      <c r="I146" s="364">
        <v>2015</v>
      </c>
      <c r="J146" s="362">
        <f t="shared" si="1"/>
        <v>0</v>
      </c>
      <c r="K146" s="287"/>
      <c r="L146" s="287"/>
      <c r="M146" s="287"/>
      <c r="N146" s="366">
        <f>($L146+$M146+$P146)*(('C. Erlösobergrenze'!$H$10/'C. Erlösobergrenze'!$H$8)-1)</f>
        <v>0</v>
      </c>
      <c r="O146" s="366">
        <f>($L146+$M146+$P146)*(-(1.015^($I146-2013)-1))</f>
        <v>0</v>
      </c>
      <c r="P146" s="287"/>
      <c r="Q146" s="287"/>
      <c r="R146" s="287"/>
      <c r="S146" s="287"/>
      <c r="T146" s="287"/>
      <c r="U146" s="287"/>
      <c r="V146" s="360"/>
      <c r="W146" s="367">
        <f>(Y146-X146)*Z146/100</f>
        <v>0</v>
      </c>
      <c r="X146" s="368"/>
      <c r="Y146" s="368"/>
      <c r="Z146" s="287"/>
    </row>
    <row r="147" spans="1:26" ht="27.95" customHeight="1" x14ac:dyDescent="0.2">
      <c r="A147" s="359"/>
      <c r="B147" s="696"/>
      <c r="C147" s="359"/>
      <c r="D147" s="380"/>
      <c r="E147" s="359"/>
      <c r="F147" s="380"/>
      <c r="G147" s="359"/>
      <c r="I147" s="364">
        <v>2016</v>
      </c>
      <c r="J147" s="362">
        <f t="shared" ref="J147:J212" si="2">SUM(K147:U147)</f>
        <v>0</v>
      </c>
      <c r="K147" s="287"/>
      <c r="L147" s="287"/>
      <c r="M147" s="287"/>
      <c r="N147" s="366">
        <f>($L147+$M147+$P147)*(('C. Erlösobergrenze'!$H$11/'C. Erlösobergrenze'!$H$8)-1)</f>
        <v>0</v>
      </c>
      <c r="O147" s="366">
        <f>($L147+$M147+$P147)*(-(1.015^($I147-2013)-1))</f>
        <v>0</v>
      </c>
      <c r="P147" s="287"/>
      <c r="Q147" s="287"/>
      <c r="R147" s="287"/>
      <c r="S147" s="287"/>
      <c r="T147" s="287"/>
      <c r="U147" s="287"/>
      <c r="V147" s="360"/>
      <c r="W147" s="367">
        <f>(Y147-X147)*Z147/100</f>
        <v>0</v>
      </c>
      <c r="X147" s="368"/>
      <c r="Y147" s="368"/>
      <c r="Z147" s="287"/>
    </row>
    <row r="148" spans="1:26" ht="27.95" customHeight="1" x14ac:dyDescent="0.2">
      <c r="A148" s="359"/>
      <c r="B148" s="696"/>
      <c r="C148" s="359"/>
      <c r="D148" s="380"/>
      <c r="E148" s="359"/>
      <c r="F148" s="380"/>
      <c r="G148" s="359"/>
      <c r="I148" s="364">
        <v>2017</v>
      </c>
      <c r="J148" s="362">
        <f t="shared" si="2"/>
        <v>0</v>
      </c>
      <c r="K148" s="287"/>
      <c r="L148" s="287"/>
      <c r="M148" s="287"/>
      <c r="N148" s="366">
        <f>($L148+$M148+$P148)*(('C. Erlösobergrenze'!$H$12/'C. Erlösobergrenze'!$H$8)-1)</f>
        <v>0</v>
      </c>
      <c r="O148" s="366">
        <f>($L148+$M148+$P148)*(-(1.015^($I148-2013)-1))</f>
        <v>0</v>
      </c>
      <c r="P148" s="287"/>
      <c r="Q148" s="287"/>
      <c r="R148" s="287"/>
      <c r="S148" s="287"/>
      <c r="T148" s="287"/>
      <c r="U148" s="287"/>
      <c r="V148" s="360"/>
      <c r="W148" s="367">
        <f>(Y148-X148)*Z148/100</f>
        <v>0</v>
      </c>
      <c r="X148" s="368"/>
      <c r="Y148" s="368"/>
      <c r="Z148" s="287"/>
    </row>
    <row r="149" spans="1:26" ht="27.95" customHeight="1" x14ac:dyDescent="0.2">
      <c r="A149" s="359"/>
      <c r="B149" s="697"/>
      <c r="C149" s="359"/>
      <c r="D149" s="380"/>
      <c r="E149" s="359"/>
      <c r="F149" s="380"/>
      <c r="G149" s="359"/>
      <c r="I149" s="364">
        <v>2018</v>
      </c>
      <c r="J149" s="362">
        <f t="shared" si="2"/>
        <v>0</v>
      </c>
      <c r="K149" s="287"/>
      <c r="L149" s="287"/>
      <c r="M149" s="287"/>
      <c r="N149" s="366">
        <f>($L149+$M149+$P149)*(('C. Erlösobergrenze'!$H$13/'C. Erlösobergrenze'!$H$8)-1)</f>
        <v>0</v>
      </c>
      <c r="O149" s="366">
        <f>($L149+$M149+$P149)*(-(1.015^($I149-2013)-1))</f>
        <v>0</v>
      </c>
      <c r="P149" s="287"/>
      <c r="Q149" s="287"/>
      <c r="R149" s="287"/>
      <c r="S149" s="287"/>
      <c r="T149" s="287"/>
      <c r="U149" s="287"/>
      <c r="V149" s="360"/>
      <c r="W149" s="367">
        <f>(Y149-X149)*Z149/100</f>
        <v>0</v>
      </c>
      <c r="X149" s="368"/>
      <c r="Y149" s="368"/>
      <c r="Z149" s="287"/>
    </row>
    <row r="150" spans="1:26" ht="19.5" customHeight="1" x14ac:dyDescent="0.2">
      <c r="A150" s="359"/>
      <c r="B150" s="365"/>
      <c r="C150" s="360"/>
      <c r="D150" s="381"/>
      <c r="E150" s="360"/>
      <c r="F150" s="381"/>
      <c r="G150" s="360"/>
      <c r="I150" s="360"/>
      <c r="J150" s="360"/>
      <c r="K150" s="360"/>
      <c r="L150" s="360"/>
      <c r="M150" s="360"/>
      <c r="N150" s="360"/>
      <c r="O150" s="360"/>
      <c r="P150" s="360"/>
      <c r="Q150" s="360"/>
      <c r="R150" s="360"/>
    </row>
    <row r="151" spans="1:26" ht="27.95" customHeight="1" x14ac:dyDescent="0.2">
      <c r="A151" s="359"/>
      <c r="B151" s="695">
        <v>24</v>
      </c>
      <c r="C151" s="370"/>
      <c r="D151" s="379"/>
      <c r="E151" s="370" t="s">
        <v>147</v>
      </c>
      <c r="F151" s="379"/>
      <c r="G151" s="371" t="s">
        <v>147</v>
      </c>
      <c r="H151" s="377"/>
      <c r="I151" s="364">
        <v>2014</v>
      </c>
      <c r="J151" s="362">
        <f t="shared" si="2"/>
        <v>0</v>
      </c>
      <c r="K151" s="287"/>
      <c r="L151" s="287"/>
      <c r="M151" s="287"/>
      <c r="N151" s="366">
        <f>($L151+$M151+$P151)*(('C. Erlösobergrenze'!$H$9/'C. Erlösobergrenze'!$H$8)-1)</f>
        <v>0</v>
      </c>
      <c r="O151" s="366">
        <f>($L151+$M151+$P151)*(-(1.015^($I151-2013)-1))</f>
        <v>0</v>
      </c>
      <c r="P151" s="287"/>
      <c r="Q151" s="287"/>
      <c r="R151" s="287"/>
      <c r="S151" s="287"/>
      <c r="T151" s="287"/>
      <c r="U151" s="287"/>
      <c r="V151" s="360"/>
      <c r="W151" s="367">
        <f>(Y151-X151)*Z151/100</f>
        <v>0</v>
      </c>
      <c r="X151" s="368"/>
      <c r="Y151" s="368"/>
      <c r="Z151" s="287"/>
    </row>
    <row r="152" spans="1:26" ht="27.95" customHeight="1" x14ac:dyDescent="0.2">
      <c r="A152" s="359"/>
      <c r="B152" s="696"/>
      <c r="C152" s="359"/>
      <c r="D152" s="380"/>
      <c r="E152" s="359"/>
      <c r="F152" s="380"/>
      <c r="G152" s="359"/>
      <c r="I152" s="364">
        <v>2015</v>
      </c>
      <c r="J152" s="362">
        <f t="shared" si="2"/>
        <v>0</v>
      </c>
      <c r="K152" s="287"/>
      <c r="L152" s="287"/>
      <c r="M152" s="287"/>
      <c r="N152" s="366">
        <f>($L152+$M152+$P152)*(('C. Erlösobergrenze'!$H$10/'C. Erlösobergrenze'!$H$8)-1)</f>
        <v>0</v>
      </c>
      <c r="O152" s="366">
        <f>($L152+$M152+$P152)*(-(1.015^($I152-2013)-1))</f>
        <v>0</v>
      </c>
      <c r="P152" s="287"/>
      <c r="Q152" s="287"/>
      <c r="R152" s="287"/>
      <c r="S152" s="287"/>
      <c r="T152" s="287"/>
      <c r="U152" s="287"/>
      <c r="V152" s="360"/>
      <c r="W152" s="367">
        <f>(Y152-X152)*Z152/100</f>
        <v>0</v>
      </c>
      <c r="X152" s="368"/>
      <c r="Y152" s="368"/>
      <c r="Z152" s="287"/>
    </row>
    <row r="153" spans="1:26" ht="27.95" customHeight="1" x14ac:dyDescent="0.2">
      <c r="A153" s="359"/>
      <c r="B153" s="696"/>
      <c r="C153" s="359"/>
      <c r="D153" s="380"/>
      <c r="E153" s="359"/>
      <c r="F153" s="380"/>
      <c r="G153" s="359"/>
      <c r="I153" s="364">
        <v>2016</v>
      </c>
      <c r="J153" s="362">
        <f t="shared" si="2"/>
        <v>0</v>
      </c>
      <c r="K153" s="287"/>
      <c r="L153" s="287"/>
      <c r="M153" s="287"/>
      <c r="N153" s="366">
        <f>($L153+$M153+$P153)*(('C. Erlösobergrenze'!$H$11/'C. Erlösobergrenze'!$H$8)-1)</f>
        <v>0</v>
      </c>
      <c r="O153" s="366">
        <f>($L153+$M153+$P153)*(-(1.015^($I153-2013)-1))</f>
        <v>0</v>
      </c>
      <c r="P153" s="287"/>
      <c r="Q153" s="287"/>
      <c r="R153" s="287"/>
      <c r="S153" s="287"/>
      <c r="T153" s="287"/>
      <c r="U153" s="287"/>
      <c r="V153" s="360"/>
      <c r="W153" s="367">
        <f>(Y153-X153)*Z153/100</f>
        <v>0</v>
      </c>
      <c r="X153" s="368"/>
      <c r="Y153" s="368"/>
      <c r="Z153" s="287"/>
    </row>
    <row r="154" spans="1:26" ht="27.95" customHeight="1" x14ac:dyDescent="0.2">
      <c r="A154" s="359"/>
      <c r="B154" s="696"/>
      <c r="C154" s="359"/>
      <c r="D154" s="380"/>
      <c r="E154" s="359"/>
      <c r="F154" s="380"/>
      <c r="G154" s="359"/>
      <c r="I154" s="364">
        <v>2017</v>
      </c>
      <c r="J154" s="362">
        <f t="shared" si="2"/>
        <v>0</v>
      </c>
      <c r="K154" s="287"/>
      <c r="L154" s="287"/>
      <c r="M154" s="287"/>
      <c r="N154" s="366">
        <f>($L154+$M154+$P154)*(('C. Erlösobergrenze'!$H$12/'C. Erlösobergrenze'!$H$8)-1)</f>
        <v>0</v>
      </c>
      <c r="O154" s="366">
        <f>($L154+$M154+$P154)*(-(1.015^($I154-2013)-1))</f>
        <v>0</v>
      </c>
      <c r="P154" s="287"/>
      <c r="Q154" s="287"/>
      <c r="R154" s="287"/>
      <c r="S154" s="287"/>
      <c r="T154" s="287"/>
      <c r="U154" s="287"/>
      <c r="V154" s="360"/>
      <c r="W154" s="367">
        <f>(Y154-X154)*Z154/100</f>
        <v>0</v>
      </c>
      <c r="X154" s="368"/>
      <c r="Y154" s="368"/>
      <c r="Z154" s="287"/>
    </row>
    <row r="155" spans="1:26" ht="27.95" customHeight="1" x14ac:dyDescent="0.2">
      <c r="A155" s="359"/>
      <c r="B155" s="697"/>
      <c r="C155" s="359"/>
      <c r="D155" s="380"/>
      <c r="E155" s="359"/>
      <c r="F155" s="380"/>
      <c r="G155" s="359"/>
      <c r="I155" s="364">
        <v>2018</v>
      </c>
      <c r="J155" s="362">
        <f t="shared" si="2"/>
        <v>0</v>
      </c>
      <c r="K155" s="287"/>
      <c r="L155" s="287"/>
      <c r="M155" s="287"/>
      <c r="N155" s="366">
        <f>($L155+$M155+$P155)*(('C. Erlösobergrenze'!$H$13/'C. Erlösobergrenze'!$H$8)-1)</f>
        <v>0</v>
      </c>
      <c r="O155" s="366">
        <f>($L155+$M155+$P155)*(-(1.015^($I155-2013)-1))</f>
        <v>0</v>
      </c>
      <c r="P155" s="287"/>
      <c r="Q155" s="287"/>
      <c r="R155" s="287"/>
      <c r="S155" s="287"/>
      <c r="T155" s="287"/>
      <c r="U155" s="287"/>
      <c r="V155" s="360"/>
      <c r="W155" s="367">
        <f>(Y155-X155)*Z155/100</f>
        <v>0</v>
      </c>
      <c r="X155" s="368"/>
      <c r="Y155" s="368"/>
      <c r="Z155" s="287"/>
    </row>
    <row r="156" spans="1:26" ht="13.5" customHeight="1" x14ac:dyDescent="0.2">
      <c r="A156" s="359"/>
      <c r="B156" s="365"/>
      <c r="C156" s="360"/>
      <c r="D156" s="381"/>
      <c r="E156" s="360"/>
      <c r="F156" s="381"/>
      <c r="G156" s="360"/>
      <c r="I156" s="360"/>
      <c r="J156" s="360"/>
      <c r="K156" s="360"/>
      <c r="L156" s="360"/>
      <c r="M156" s="360"/>
      <c r="N156" s="360"/>
      <c r="O156" s="360"/>
      <c r="P156" s="360"/>
      <c r="Q156" s="360"/>
      <c r="R156" s="360"/>
    </row>
    <row r="157" spans="1:26" ht="27.95" customHeight="1" x14ac:dyDescent="0.2">
      <c r="A157" s="359"/>
      <c r="B157" s="695">
        <v>25</v>
      </c>
      <c r="C157" s="370"/>
      <c r="D157" s="379"/>
      <c r="E157" s="370" t="s">
        <v>147</v>
      </c>
      <c r="F157" s="379"/>
      <c r="G157" s="371" t="s">
        <v>147</v>
      </c>
      <c r="H157" s="377"/>
      <c r="I157" s="364">
        <v>2014</v>
      </c>
      <c r="J157" s="362">
        <f t="shared" si="2"/>
        <v>0</v>
      </c>
      <c r="K157" s="287"/>
      <c r="L157" s="287"/>
      <c r="M157" s="287"/>
      <c r="N157" s="366">
        <f>($L157+$M157+$P157)*(('C. Erlösobergrenze'!$H$9/'C. Erlösobergrenze'!$H$8)-1)</f>
        <v>0</v>
      </c>
      <c r="O157" s="366">
        <f>($L157+$M157+$P157)*(-(1.015^($I157-2013)-1))</f>
        <v>0</v>
      </c>
      <c r="P157" s="287"/>
      <c r="Q157" s="287"/>
      <c r="R157" s="287"/>
      <c r="S157" s="287"/>
      <c r="T157" s="287"/>
      <c r="U157" s="287"/>
      <c r="V157" s="360"/>
      <c r="W157" s="367">
        <f>(Y157-X157)*Z157/100</f>
        <v>0</v>
      </c>
      <c r="X157" s="368"/>
      <c r="Y157" s="368"/>
      <c r="Z157" s="287"/>
    </row>
    <row r="158" spans="1:26" ht="27.95" customHeight="1" x14ac:dyDescent="0.2">
      <c r="A158" s="359"/>
      <c r="B158" s="696"/>
      <c r="C158" s="359"/>
      <c r="D158" s="380"/>
      <c r="E158" s="359"/>
      <c r="F158" s="380"/>
      <c r="G158" s="359"/>
      <c r="I158" s="364">
        <v>2015</v>
      </c>
      <c r="J158" s="362">
        <f t="shared" si="2"/>
        <v>0</v>
      </c>
      <c r="K158" s="287"/>
      <c r="L158" s="287"/>
      <c r="M158" s="287"/>
      <c r="N158" s="366">
        <f>($L158+$M158+$P158)*(('C. Erlösobergrenze'!$H$10/'C. Erlösobergrenze'!$H$8)-1)</f>
        <v>0</v>
      </c>
      <c r="O158" s="366">
        <f>($L158+$M158+$P158)*(-(1.015^($I158-2013)-1))</f>
        <v>0</v>
      </c>
      <c r="P158" s="287"/>
      <c r="Q158" s="287"/>
      <c r="R158" s="287"/>
      <c r="S158" s="287"/>
      <c r="T158" s="287"/>
      <c r="U158" s="287"/>
      <c r="V158" s="360"/>
      <c r="W158" s="367">
        <f>(Y158-X158)*Z158/100</f>
        <v>0</v>
      </c>
      <c r="X158" s="368"/>
      <c r="Y158" s="368"/>
      <c r="Z158" s="287"/>
    </row>
    <row r="159" spans="1:26" ht="27.95" customHeight="1" x14ac:dyDescent="0.2">
      <c r="A159" s="359"/>
      <c r="B159" s="696"/>
      <c r="C159" s="359"/>
      <c r="D159" s="380"/>
      <c r="E159" s="359"/>
      <c r="F159" s="380"/>
      <c r="G159" s="359"/>
      <c r="I159" s="364">
        <v>2016</v>
      </c>
      <c r="J159" s="362">
        <f t="shared" si="2"/>
        <v>0</v>
      </c>
      <c r="K159" s="287"/>
      <c r="L159" s="287"/>
      <c r="M159" s="287"/>
      <c r="N159" s="366">
        <f>($L159+$M159+$P159)*(('C. Erlösobergrenze'!$H$11/'C. Erlösobergrenze'!$H$8)-1)</f>
        <v>0</v>
      </c>
      <c r="O159" s="366">
        <f>($L159+$M159+$P159)*(-(1.015^($I159-2013)-1))</f>
        <v>0</v>
      </c>
      <c r="P159" s="287"/>
      <c r="Q159" s="287"/>
      <c r="R159" s="287"/>
      <c r="S159" s="287"/>
      <c r="T159" s="287"/>
      <c r="U159" s="287"/>
      <c r="V159" s="360"/>
      <c r="W159" s="367">
        <f>(Y159-X159)*Z159/100</f>
        <v>0</v>
      </c>
      <c r="X159" s="368"/>
      <c r="Y159" s="368"/>
      <c r="Z159" s="287"/>
    </row>
    <row r="160" spans="1:26" ht="27.95" customHeight="1" x14ac:dyDescent="0.2">
      <c r="A160" s="359"/>
      <c r="B160" s="696"/>
      <c r="C160" s="359"/>
      <c r="D160" s="380"/>
      <c r="E160" s="359"/>
      <c r="F160" s="380"/>
      <c r="G160" s="359"/>
      <c r="I160" s="364">
        <v>2017</v>
      </c>
      <c r="J160" s="362">
        <f t="shared" si="2"/>
        <v>0</v>
      </c>
      <c r="K160" s="287"/>
      <c r="L160" s="287"/>
      <c r="M160" s="287"/>
      <c r="N160" s="366">
        <f>($L160+$M160+$P160)*(('C. Erlösobergrenze'!$H$12/'C. Erlösobergrenze'!$H$8)-1)</f>
        <v>0</v>
      </c>
      <c r="O160" s="366">
        <f>($L160+$M160+$P160)*(-(1.015^($I160-2013)-1))</f>
        <v>0</v>
      </c>
      <c r="P160" s="287"/>
      <c r="Q160" s="287"/>
      <c r="R160" s="287"/>
      <c r="S160" s="287"/>
      <c r="T160" s="287"/>
      <c r="U160" s="287"/>
      <c r="V160" s="360"/>
      <c r="W160" s="367">
        <f>(Y160-X160)*Z160/100</f>
        <v>0</v>
      </c>
      <c r="X160" s="368"/>
      <c r="Y160" s="368"/>
      <c r="Z160" s="287"/>
    </row>
    <row r="161" spans="1:26" ht="27.95" customHeight="1" x14ac:dyDescent="0.2">
      <c r="A161" s="359"/>
      <c r="B161" s="697"/>
      <c r="C161" s="359"/>
      <c r="D161" s="380"/>
      <c r="E161" s="359"/>
      <c r="F161" s="380"/>
      <c r="G161" s="359"/>
      <c r="I161" s="364">
        <v>2018</v>
      </c>
      <c r="J161" s="362">
        <f t="shared" si="2"/>
        <v>0</v>
      </c>
      <c r="K161" s="287"/>
      <c r="L161" s="287"/>
      <c r="M161" s="287"/>
      <c r="N161" s="366">
        <f>($L161+$M161+$P161)*(('C. Erlösobergrenze'!$H$13/'C. Erlösobergrenze'!$H$8)-1)</f>
        <v>0</v>
      </c>
      <c r="O161" s="366">
        <f>($L161+$M161+$P161)*(-(1.015^($I161-2013)-1))</f>
        <v>0</v>
      </c>
      <c r="P161" s="287"/>
      <c r="Q161" s="287"/>
      <c r="R161" s="287"/>
      <c r="S161" s="287"/>
      <c r="T161" s="287"/>
      <c r="U161" s="287"/>
      <c r="V161" s="360"/>
      <c r="W161" s="367">
        <f>(Y161-X161)*Z161/100</f>
        <v>0</v>
      </c>
      <c r="X161" s="368"/>
      <c r="Y161" s="368"/>
      <c r="Z161" s="287"/>
    </row>
    <row r="162" spans="1:26" ht="17.25" customHeight="1" x14ac:dyDescent="0.2">
      <c r="A162" s="359"/>
      <c r="B162" s="365"/>
      <c r="C162" s="360"/>
      <c r="D162" s="381"/>
      <c r="E162" s="360"/>
      <c r="F162" s="381"/>
      <c r="G162" s="360"/>
      <c r="I162" s="360"/>
      <c r="J162" s="360"/>
      <c r="K162" s="360"/>
      <c r="L162" s="360"/>
      <c r="M162" s="360"/>
      <c r="N162" s="360"/>
      <c r="O162" s="360"/>
      <c r="P162" s="360"/>
      <c r="Q162" s="360"/>
      <c r="R162" s="360"/>
    </row>
    <row r="163" spans="1:26" ht="27.95" customHeight="1" x14ac:dyDescent="0.2">
      <c r="A163" s="359"/>
      <c r="B163" s="695">
        <v>26</v>
      </c>
      <c r="C163" s="370"/>
      <c r="D163" s="379"/>
      <c r="E163" s="370" t="s">
        <v>147</v>
      </c>
      <c r="F163" s="379"/>
      <c r="G163" s="371" t="s">
        <v>147</v>
      </c>
      <c r="H163" s="377"/>
      <c r="I163" s="364">
        <v>2014</v>
      </c>
      <c r="J163" s="362">
        <f t="shared" si="2"/>
        <v>0</v>
      </c>
      <c r="K163" s="287"/>
      <c r="L163" s="287"/>
      <c r="M163" s="287"/>
      <c r="N163" s="366">
        <f>($L163+$M163+$P163)*(('C. Erlösobergrenze'!$H$9/'C. Erlösobergrenze'!$H$8)-1)</f>
        <v>0</v>
      </c>
      <c r="O163" s="366">
        <f>($L163+$M163+$P163)*(-(1.015^($I163-2013)-1))</f>
        <v>0</v>
      </c>
      <c r="P163" s="287"/>
      <c r="Q163" s="287"/>
      <c r="R163" s="287"/>
      <c r="S163" s="287"/>
      <c r="T163" s="287"/>
      <c r="U163" s="287"/>
      <c r="V163" s="360"/>
      <c r="W163" s="367">
        <f>(Y163-X163)*Z163/100</f>
        <v>0</v>
      </c>
      <c r="X163" s="368"/>
      <c r="Y163" s="368"/>
      <c r="Z163" s="287"/>
    </row>
    <row r="164" spans="1:26" ht="27.95" customHeight="1" x14ac:dyDescent="0.2">
      <c r="A164" s="359"/>
      <c r="B164" s="696"/>
      <c r="C164" s="359"/>
      <c r="D164" s="380"/>
      <c r="E164" s="359"/>
      <c r="F164" s="380"/>
      <c r="G164" s="359"/>
      <c r="I164" s="364">
        <v>2015</v>
      </c>
      <c r="J164" s="362">
        <f t="shared" si="2"/>
        <v>0</v>
      </c>
      <c r="K164" s="287"/>
      <c r="L164" s="287"/>
      <c r="M164" s="287"/>
      <c r="N164" s="366">
        <f>($L164+$M164+$P164)*(('C. Erlösobergrenze'!$H$10/'C. Erlösobergrenze'!$H$8)-1)</f>
        <v>0</v>
      </c>
      <c r="O164" s="366">
        <f>($L164+$M164+$P164)*(-(1.015^($I164-2013)-1))</f>
        <v>0</v>
      </c>
      <c r="P164" s="287"/>
      <c r="Q164" s="287"/>
      <c r="R164" s="287"/>
      <c r="S164" s="287"/>
      <c r="T164" s="287"/>
      <c r="U164" s="287"/>
      <c r="V164" s="360"/>
      <c r="W164" s="367">
        <f>(Y164-X164)*Z164/100</f>
        <v>0</v>
      </c>
      <c r="X164" s="368"/>
      <c r="Y164" s="368"/>
      <c r="Z164" s="287"/>
    </row>
    <row r="165" spans="1:26" ht="27.95" customHeight="1" x14ac:dyDescent="0.2">
      <c r="A165" s="359"/>
      <c r="B165" s="696"/>
      <c r="C165" s="359"/>
      <c r="D165" s="380"/>
      <c r="E165" s="359"/>
      <c r="F165" s="380"/>
      <c r="G165" s="359"/>
      <c r="I165" s="364">
        <v>2016</v>
      </c>
      <c r="J165" s="362">
        <f t="shared" si="2"/>
        <v>0</v>
      </c>
      <c r="K165" s="287"/>
      <c r="L165" s="287"/>
      <c r="M165" s="287"/>
      <c r="N165" s="366">
        <f>($L165+$M165+$P165)*(('C. Erlösobergrenze'!$H$11/'C. Erlösobergrenze'!$H$8)-1)</f>
        <v>0</v>
      </c>
      <c r="O165" s="366">
        <f>($L165+$M165+$P165)*(-(1.015^($I165-2013)-1))</f>
        <v>0</v>
      </c>
      <c r="P165" s="287"/>
      <c r="Q165" s="287"/>
      <c r="R165" s="287"/>
      <c r="S165" s="287"/>
      <c r="T165" s="287"/>
      <c r="U165" s="287"/>
      <c r="V165" s="360"/>
      <c r="W165" s="367">
        <f>(Y165-X165)*Z165/100</f>
        <v>0</v>
      </c>
      <c r="X165" s="368"/>
      <c r="Y165" s="368"/>
      <c r="Z165" s="287"/>
    </row>
    <row r="166" spans="1:26" ht="27.95" customHeight="1" x14ac:dyDescent="0.2">
      <c r="A166" s="359"/>
      <c r="B166" s="696"/>
      <c r="C166" s="359"/>
      <c r="D166" s="380"/>
      <c r="E166" s="359"/>
      <c r="F166" s="380"/>
      <c r="G166" s="359"/>
      <c r="I166" s="364">
        <v>2017</v>
      </c>
      <c r="J166" s="362">
        <f t="shared" si="2"/>
        <v>0</v>
      </c>
      <c r="K166" s="287"/>
      <c r="L166" s="287"/>
      <c r="M166" s="287"/>
      <c r="N166" s="366">
        <f>($L166+$M166+$P166)*(('C. Erlösobergrenze'!$H$12/'C. Erlösobergrenze'!$H$8)-1)</f>
        <v>0</v>
      </c>
      <c r="O166" s="366">
        <f>($L166+$M166+$P166)*(-(1.015^($I166-2013)-1))</f>
        <v>0</v>
      </c>
      <c r="P166" s="287"/>
      <c r="Q166" s="287"/>
      <c r="R166" s="287"/>
      <c r="S166" s="287"/>
      <c r="T166" s="287"/>
      <c r="U166" s="287"/>
      <c r="V166" s="360"/>
      <c r="W166" s="367">
        <f>(Y166-X166)*Z166/100</f>
        <v>0</v>
      </c>
      <c r="X166" s="368"/>
      <c r="Y166" s="368"/>
      <c r="Z166" s="287"/>
    </row>
    <row r="167" spans="1:26" ht="27.95" customHeight="1" x14ac:dyDescent="0.2">
      <c r="A167" s="359"/>
      <c r="B167" s="697"/>
      <c r="C167" s="359"/>
      <c r="D167" s="380"/>
      <c r="E167" s="359"/>
      <c r="F167" s="380"/>
      <c r="G167" s="359"/>
      <c r="I167" s="364">
        <v>2018</v>
      </c>
      <c r="J167" s="362">
        <f t="shared" si="2"/>
        <v>0</v>
      </c>
      <c r="K167" s="287"/>
      <c r="L167" s="287"/>
      <c r="M167" s="287"/>
      <c r="N167" s="366">
        <f>($L167+$M167+$P167)*(('C. Erlösobergrenze'!$H$13/'C. Erlösobergrenze'!$H$8)-1)</f>
        <v>0</v>
      </c>
      <c r="O167" s="366">
        <f>($L167+$M167+$P167)*(-(1.015^($I167-2013)-1))</f>
        <v>0</v>
      </c>
      <c r="P167" s="287"/>
      <c r="Q167" s="287"/>
      <c r="R167" s="287"/>
      <c r="S167" s="287"/>
      <c r="T167" s="287"/>
      <c r="U167" s="287"/>
      <c r="V167" s="360"/>
      <c r="W167" s="367">
        <f>(Y167-X167)*Z167/100</f>
        <v>0</v>
      </c>
      <c r="X167" s="368"/>
      <c r="Y167" s="368"/>
      <c r="Z167" s="287"/>
    </row>
    <row r="168" spans="1:26" ht="15" customHeight="1" x14ac:dyDescent="0.2">
      <c r="A168" s="359"/>
      <c r="B168" s="365"/>
      <c r="C168" s="360"/>
      <c r="D168" s="381"/>
      <c r="E168" s="360"/>
      <c r="F168" s="381"/>
      <c r="G168" s="360"/>
      <c r="I168" s="360"/>
      <c r="J168" s="360"/>
      <c r="K168" s="360"/>
      <c r="L168" s="360"/>
      <c r="M168" s="360"/>
      <c r="N168" s="360"/>
      <c r="O168" s="360"/>
      <c r="P168" s="360"/>
      <c r="Q168" s="360"/>
      <c r="R168" s="360"/>
    </row>
    <row r="169" spans="1:26" ht="27.95" customHeight="1" x14ac:dyDescent="0.2">
      <c r="A169" s="359"/>
      <c r="B169" s="695">
        <v>27</v>
      </c>
      <c r="C169" s="370"/>
      <c r="D169" s="379"/>
      <c r="E169" s="370" t="s">
        <v>147</v>
      </c>
      <c r="F169" s="379"/>
      <c r="G169" s="371" t="s">
        <v>147</v>
      </c>
      <c r="H169" s="377"/>
      <c r="I169" s="364">
        <v>2014</v>
      </c>
      <c r="J169" s="362">
        <f t="shared" si="2"/>
        <v>0</v>
      </c>
      <c r="K169" s="287"/>
      <c r="L169" s="287"/>
      <c r="M169" s="287"/>
      <c r="N169" s="366">
        <f>($L169+$M169+$P169)*(('C. Erlösobergrenze'!$H$9/'C. Erlösobergrenze'!$H$8)-1)</f>
        <v>0</v>
      </c>
      <c r="O169" s="366">
        <f>($L169+$M169+$P169)*(-(1.015^($I169-2013)-1))</f>
        <v>0</v>
      </c>
      <c r="P169" s="287"/>
      <c r="Q169" s="287"/>
      <c r="R169" s="287"/>
      <c r="S169" s="287"/>
      <c r="T169" s="287"/>
      <c r="U169" s="287"/>
      <c r="V169" s="360"/>
      <c r="W169" s="367">
        <f>(Y169-X169)*Z169/100</f>
        <v>0</v>
      </c>
      <c r="X169" s="368"/>
      <c r="Y169" s="368"/>
      <c r="Z169" s="287"/>
    </row>
    <row r="170" spans="1:26" ht="27.95" customHeight="1" x14ac:dyDescent="0.2">
      <c r="A170" s="359"/>
      <c r="B170" s="696"/>
      <c r="C170" s="359"/>
      <c r="D170" s="380"/>
      <c r="E170" s="359"/>
      <c r="F170" s="380"/>
      <c r="G170" s="359"/>
      <c r="I170" s="364">
        <v>2015</v>
      </c>
      <c r="J170" s="362">
        <f t="shared" si="2"/>
        <v>0</v>
      </c>
      <c r="K170" s="287"/>
      <c r="L170" s="287"/>
      <c r="M170" s="287"/>
      <c r="N170" s="366">
        <f>($L170+$M170+$P170)*(('C. Erlösobergrenze'!$H$10/'C. Erlösobergrenze'!$H$8)-1)</f>
        <v>0</v>
      </c>
      <c r="O170" s="366">
        <f>($L170+$M170+$P170)*(-(1.015^($I170-2013)-1))</f>
        <v>0</v>
      </c>
      <c r="P170" s="287"/>
      <c r="Q170" s="287"/>
      <c r="R170" s="287"/>
      <c r="S170" s="287"/>
      <c r="T170" s="287"/>
      <c r="U170" s="287"/>
      <c r="V170" s="360"/>
      <c r="W170" s="367">
        <f>(Y170-X170)*Z170/100</f>
        <v>0</v>
      </c>
      <c r="X170" s="368"/>
      <c r="Y170" s="368"/>
      <c r="Z170" s="287"/>
    </row>
    <row r="171" spans="1:26" ht="27.95" customHeight="1" x14ac:dyDescent="0.2">
      <c r="A171" s="359"/>
      <c r="B171" s="696"/>
      <c r="C171" s="359"/>
      <c r="D171" s="380"/>
      <c r="E171" s="359"/>
      <c r="F171" s="380"/>
      <c r="G171" s="359"/>
      <c r="I171" s="364">
        <v>2016</v>
      </c>
      <c r="J171" s="362">
        <f t="shared" si="2"/>
        <v>0</v>
      </c>
      <c r="K171" s="287"/>
      <c r="L171" s="287"/>
      <c r="M171" s="287"/>
      <c r="N171" s="366">
        <f>($L171+$M171+$P171)*(('C. Erlösobergrenze'!$H$11/'C. Erlösobergrenze'!$H$8)-1)</f>
        <v>0</v>
      </c>
      <c r="O171" s="366">
        <f>($L171+$M171+$P171)*(-(1.015^($I171-2013)-1))</f>
        <v>0</v>
      </c>
      <c r="P171" s="287"/>
      <c r="Q171" s="287"/>
      <c r="R171" s="287"/>
      <c r="S171" s="287"/>
      <c r="T171" s="287"/>
      <c r="U171" s="287"/>
      <c r="V171" s="360"/>
      <c r="W171" s="367">
        <f>(Y171-X171)*Z171/100</f>
        <v>0</v>
      </c>
      <c r="X171" s="368"/>
      <c r="Y171" s="368"/>
      <c r="Z171" s="287"/>
    </row>
    <row r="172" spans="1:26" ht="27.95" customHeight="1" x14ac:dyDescent="0.2">
      <c r="A172" s="359"/>
      <c r="B172" s="696"/>
      <c r="C172" s="359"/>
      <c r="D172" s="380"/>
      <c r="E172" s="359"/>
      <c r="F172" s="380"/>
      <c r="G172" s="359"/>
      <c r="I172" s="364">
        <v>2017</v>
      </c>
      <c r="J172" s="362">
        <f t="shared" si="2"/>
        <v>0</v>
      </c>
      <c r="K172" s="287"/>
      <c r="L172" s="287"/>
      <c r="M172" s="287"/>
      <c r="N172" s="366">
        <f>($L172+$M172+$P172)*(('C. Erlösobergrenze'!$H$12/'C. Erlösobergrenze'!$H$8)-1)</f>
        <v>0</v>
      </c>
      <c r="O172" s="366">
        <f>($L172+$M172+$P172)*(-(1.015^($I172-2013)-1))</f>
        <v>0</v>
      </c>
      <c r="P172" s="287"/>
      <c r="Q172" s="287"/>
      <c r="R172" s="287"/>
      <c r="S172" s="287"/>
      <c r="T172" s="287"/>
      <c r="U172" s="287"/>
      <c r="V172" s="360"/>
      <c r="W172" s="367">
        <f>(Y172-X172)*Z172/100</f>
        <v>0</v>
      </c>
      <c r="X172" s="368"/>
      <c r="Y172" s="368"/>
      <c r="Z172" s="287"/>
    </row>
    <row r="173" spans="1:26" ht="27.95" customHeight="1" x14ac:dyDescent="0.2">
      <c r="A173" s="359"/>
      <c r="B173" s="697"/>
      <c r="C173" s="359"/>
      <c r="D173" s="380"/>
      <c r="E173" s="359"/>
      <c r="F173" s="380"/>
      <c r="G173" s="359"/>
      <c r="I173" s="364">
        <v>2018</v>
      </c>
      <c r="J173" s="362">
        <f t="shared" si="2"/>
        <v>0</v>
      </c>
      <c r="K173" s="287"/>
      <c r="L173" s="287"/>
      <c r="M173" s="287"/>
      <c r="N173" s="366">
        <f>($L173+$M173+$P173)*(('C. Erlösobergrenze'!$H$13/'C. Erlösobergrenze'!$H$8)-1)</f>
        <v>0</v>
      </c>
      <c r="O173" s="366">
        <f>($L173+$M173+$P173)*(-(1.015^($I173-2013)-1))</f>
        <v>0</v>
      </c>
      <c r="P173" s="287"/>
      <c r="Q173" s="287"/>
      <c r="R173" s="287"/>
      <c r="S173" s="287"/>
      <c r="T173" s="287"/>
      <c r="U173" s="287"/>
      <c r="V173" s="360"/>
      <c r="W173" s="367">
        <f>(Y173-X173)*Z173/100</f>
        <v>0</v>
      </c>
      <c r="X173" s="368"/>
      <c r="Y173" s="368"/>
      <c r="Z173" s="287"/>
    </row>
    <row r="174" spans="1:26" ht="15.75" customHeight="1" x14ac:dyDescent="0.2">
      <c r="A174" s="359"/>
      <c r="B174" s="365"/>
      <c r="C174" s="360"/>
      <c r="D174" s="381"/>
      <c r="E174" s="360"/>
      <c r="F174" s="381"/>
      <c r="G174" s="360"/>
      <c r="I174" s="360"/>
      <c r="J174" s="360"/>
      <c r="K174" s="360"/>
      <c r="L174" s="360"/>
      <c r="M174" s="360"/>
      <c r="N174" s="360"/>
      <c r="O174" s="360"/>
      <c r="P174" s="360"/>
      <c r="Q174" s="360"/>
      <c r="R174" s="360"/>
    </row>
    <row r="175" spans="1:26" ht="27.95" customHeight="1" x14ac:dyDescent="0.2">
      <c r="A175" s="359"/>
      <c r="B175" s="695">
        <v>28</v>
      </c>
      <c r="C175" s="370"/>
      <c r="D175" s="379"/>
      <c r="E175" s="370" t="s">
        <v>147</v>
      </c>
      <c r="F175" s="379"/>
      <c r="G175" s="371" t="s">
        <v>147</v>
      </c>
      <c r="H175" s="377"/>
      <c r="I175" s="364">
        <v>2014</v>
      </c>
      <c r="J175" s="362">
        <f t="shared" si="2"/>
        <v>0</v>
      </c>
      <c r="K175" s="287"/>
      <c r="L175" s="287"/>
      <c r="M175" s="287"/>
      <c r="N175" s="366">
        <f>($L175+$M175+$P175)*(('C. Erlösobergrenze'!$H$9/'C. Erlösobergrenze'!$H$8)-1)</f>
        <v>0</v>
      </c>
      <c r="O175" s="366">
        <f>($L175+$M175+$P175)*(-(1.015^($I175-2013)-1))</f>
        <v>0</v>
      </c>
      <c r="P175" s="287"/>
      <c r="Q175" s="287"/>
      <c r="R175" s="287"/>
      <c r="S175" s="287"/>
      <c r="T175" s="287"/>
      <c r="U175" s="287"/>
      <c r="V175" s="360"/>
      <c r="W175" s="367">
        <f>(Y175-X175)*Z175/100</f>
        <v>0</v>
      </c>
      <c r="X175" s="368"/>
      <c r="Y175" s="368"/>
      <c r="Z175" s="287"/>
    </row>
    <row r="176" spans="1:26" ht="27.95" customHeight="1" x14ac:dyDescent="0.2">
      <c r="A176" s="359"/>
      <c r="B176" s="696"/>
      <c r="C176" s="359"/>
      <c r="D176" s="380"/>
      <c r="E176" s="359"/>
      <c r="F176" s="380"/>
      <c r="G176" s="359"/>
      <c r="I176" s="364">
        <v>2015</v>
      </c>
      <c r="J176" s="362">
        <f t="shared" si="2"/>
        <v>0</v>
      </c>
      <c r="K176" s="287"/>
      <c r="L176" s="287"/>
      <c r="M176" s="287"/>
      <c r="N176" s="366">
        <f>($L176+$M176+$P176)*(('C. Erlösobergrenze'!$H$10/'C. Erlösobergrenze'!$H$8)-1)</f>
        <v>0</v>
      </c>
      <c r="O176" s="366">
        <f>($L176+$M176+$P176)*(-(1.015^($I176-2013)-1))</f>
        <v>0</v>
      </c>
      <c r="P176" s="287"/>
      <c r="Q176" s="287"/>
      <c r="R176" s="287"/>
      <c r="S176" s="287"/>
      <c r="T176" s="287"/>
      <c r="U176" s="287"/>
      <c r="V176" s="360"/>
      <c r="W176" s="367">
        <f>(Y176-X176)*Z176/100</f>
        <v>0</v>
      </c>
      <c r="X176" s="368"/>
      <c r="Y176" s="368"/>
      <c r="Z176" s="287"/>
    </row>
    <row r="177" spans="1:26" ht="27.95" customHeight="1" x14ac:dyDescent="0.2">
      <c r="A177" s="359"/>
      <c r="B177" s="696"/>
      <c r="C177" s="359"/>
      <c r="D177" s="380"/>
      <c r="E177" s="359"/>
      <c r="F177" s="380"/>
      <c r="G177" s="359"/>
      <c r="I177" s="364">
        <v>2016</v>
      </c>
      <c r="J177" s="362">
        <f t="shared" si="2"/>
        <v>0</v>
      </c>
      <c r="K177" s="287"/>
      <c r="L177" s="287"/>
      <c r="M177" s="287"/>
      <c r="N177" s="366">
        <f>($L177+$M177+$P177)*(('C. Erlösobergrenze'!$H$11/'C. Erlösobergrenze'!$H$8)-1)</f>
        <v>0</v>
      </c>
      <c r="O177" s="366">
        <f>($L177+$M177+$P177)*(-(1.015^($I177-2013)-1))</f>
        <v>0</v>
      </c>
      <c r="P177" s="287"/>
      <c r="Q177" s="287"/>
      <c r="R177" s="287"/>
      <c r="S177" s="287"/>
      <c r="T177" s="287"/>
      <c r="U177" s="287"/>
      <c r="V177" s="360"/>
      <c r="W177" s="367">
        <f>(Y177-X177)*Z177/100</f>
        <v>0</v>
      </c>
      <c r="X177" s="368"/>
      <c r="Y177" s="368"/>
      <c r="Z177" s="287"/>
    </row>
    <row r="178" spans="1:26" ht="27.95" customHeight="1" x14ac:dyDescent="0.2">
      <c r="A178" s="359"/>
      <c r="B178" s="696"/>
      <c r="C178" s="359"/>
      <c r="D178" s="380"/>
      <c r="E178" s="359"/>
      <c r="F178" s="380"/>
      <c r="G178" s="359"/>
      <c r="I178" s="364">
        <v>2017</v>
      </c>
      <c r="J178" s="362">
        <f t="shared" si="2"/>
        <v>0</v>
      </c>
      <c r="K178" s="287"/>
      <c r="L178" s="287"/>
      <c r="M178" s="287"/>
      <c r="N178" s="366">
        <f>($L178+$M178+$P178)*(('C. Erlösobergrenze'!$H$12/'C. Erlösobergrenze'!$H$8)-1)</f>
        <v>0</v>
      </c>
      <c r="O178" s="366">
        <f>($L178+$M178+$P178)*(-(1.015^($I178-2013)-1))</f>
        <v>0</v>
      </c>
      <c r="P178" s="287"/>
      <c r="Q178" s="287"/>
      <c r="R178" s="287"/>
      <c r="S178" s="287"/>
      <c r="T178" s="287"/>
      <c r="U178" s="287"/>
      <c r="V178" s="360"/>
      <c r="W178" s="367">
        <f>(Y178-X178)*Z178/100</f>
        <v>0</v>
      </c>
      <c r="X178" s="368"/>
      <c r="Y178" s="368"/>
      <c r="Z178" s="287"/>
    </row>
    <row r="179" spans="1:26" ht="27.95" customHeight="1" x14ac:dyDescent="0.2">
      <c r="A179" s="359"/>
      <c r="B179" s="697"/>
      <c r="C179" s="359"/>
      <c r="D179" s="380"/>
      <c r="E179" s="359"/>
      <c r="F179" s="380"/>
      <c r="G179" s="359"/>
      <c r="I179" s="364">
        <v>2018</v>
      </c>
      <c r="J179" s="362">
        <f t="shared" si="2"/>
        <v>0</v>
      </c>
      <c r="K179" s="287"/>
      <c r="L179" s="287"/>
      <c r="M179" s="287"/>
      <c r="N179" s="366">
        <f>($L179+$M179+$P179)*(('C. Erlösobergrenze'!$H$13/'C. Erlösobergrenze'!$H$8)-1)</f>
        <v>0</v>
      </c>
      <c r="O179" s="366">
        <f>($L179+$M179+$P179)*(-(1.015^($I179-2013)-1))</f>
        <v>0</v>
      </c>
      <c r="P179" s="287"/>
      <c r="Q179" s="287"/>
      <c r="R179" s="287"/>
      <c r="S179" s="287"/>
      <c r="T179" s="287"/>
      <c r="U179" s="287"/>
      <c r="V179" s="360"/>
      <c r="W179" s="367">
        <f>(Y179-X179)*Z179/100</f>
        <v>0</v>
      </c>
      <c r="X179" s="368"/>
      <c r="Y179" s="368"/>
      <c r="Z179" s="287"/>
    </row>
    <row r="180" spans="1:26" ht="17.25" customHeight="1" x14ac:dyDescent="0.2">
      <c r="A180" s="359"/>
      <c r="B180" s="365"/>
      <c r="C180" s="360"/>
      <c r="D180" s="381"/>
      <c r="E180" s="360"/>
      <c r="F180" s="381"/>
      <c r="G180" s="360"/>
      <c r="I180" s="360"/>
      <c r="J180" s="360"/>
      <c r="K180" s="360"/>
      <c r="L180" s="360"/>
      <c r="M180" s="360"/>
      <c r="N180" s="360"/>
      <c r="O180" s="360"/>
      <c r="P180" s="360"/>
      <c r="Q180" s="360"/>
      <c r="R180" s="360"/>
    </row>
    <row r="181" spans="1:26" ht="27.95" customHeight="1" x14ac:dyDescent="0.2">
      <c r="A181" s="359"/>
      <c r="B181" s="695">
        <v>29</v>
      </c>
      <c r="C181" s="370"/>
      <c r="D181" s="379"/>
      <c r="E181" s="370" t="s">
        <v>147</v>
      </c>
      <c r="F181" s="379"/>
      <c r="G181" s="371" t="s">
        <v>147</v>
      </c>
      <c r="H181" s="377"/>
      <c r="I181" s="364">
        <v>2014</v>
      </c>
      <c r="J181" s="362">
        <f t="shared" si="2"/>
        <v>0</v>
      </c>
      <c r="K181" s="287"/>
      <c r="L181" s="287"/>
      <c r="M181" s="287"/>
      <c r="N181" s="366">
        <f>($L181+$M181+$P181)*(('C. Erlösobergrenze'!$H$9/'C. Erlösobergrenze'!$H$8)-1)</f>
        <v>0</v>
      </c>
      <c r="O181" s="366">
        <f>($L181+$M181+$P181)*(-(1.015^($I181-2013)-1))</f>
        <v>0</v>
      </c>
      <c r="P181" s="287"/>
      <c r="Q181" s="287"/>
      <c r="R181" s="287"/>
      <c r="S181" s="287"/>
      <c r="T181" s="287"/>
      <c r="U181" s="287"/>
      <c r="V181" s="360"/>
      <c r="W181" s="367">
        <f>(Y181-X181)*Z181/100</f>
        <v>0</v>
      </c>
      <c r="X181" s="368"/>
      <c r="Y181" s="368"/>
      <c r="Z181" s="287"/>
    </row>
    <row r="182" spans="1:26" ht="27.95" customHeight="1" x14ac:dyDescent="0.2">
      <c r="A182" s="359"/>
      <c r="B182" s="696"/>
      <c r="C182" s="359"/>
      <c r="D182" s="380"/>
      <c r="E182" s="359"/>
      <c r="F182" s="380"/>
      <c r="G182" s="359"/>
      <c r="I182" s="364">
        <v>2015</v>
      </c>
      <c r="J182" s="362">
        <f t="shared" si="2"/>
        <v>0</v>
      </c>
      <c r="K182" s="287"/>
      <c r="L182" s="287"/>
      <c r="M182" s="287"/>
      <c r="N182" s="366">
        <f>($L182+$M182+$P182)*(('C. Erlösobergrenze'!$H$10/'C. Erlösobergrenze'!$H$8)-1)</f>
        <v>0</v>
      </c>
      <c r="O182" s="366">
        <f>($L182+$M182+$P182)*(-(1.015^($I182-2013)-1))</f>
        <v>0</v>
      </c>
      <c r="P182" s="287"/>
      <c r="Q182" s="287"/>
      <c r="R182" s="287"/>
      <c r="S182" s="287"/>
      <c r="T182" s="287"/>
      <c r="U182" s="287"/>
      <c r="V182" s="360"/>
      <c r="W182" s="367">
        <f>(Y182-X182)*Z182/100</f>
        <v>0</v>
      </c>
      <c r="X182" s="368"/>
      <c r="Y182" s="368"/>
      <c r="Z182" s="287"/>
    </row>
    <row r="183" spans="1:26" ht="27.95" customHeight="1" x14ac:dyDescent="0.2">
      <c r="A183" s="359"/>
      <c r="B183" s="696"/>
      <c r="C183" s="359"/>
      <c r="D183" s="380"/>
      <c r="E183" s="359"/>
      <c r="F183" s="380"/>
      <c r="G183" s="359"/>
      <c r="I183" s="364">
        <v>2016</v>
      </c>
      <c r="J183" s="362">
        <f t="shared" si="2"/>
        <v>0</v>
      </c>
      <c r="K183" s="287"/>
      <c r="L183" s="287"/>
      <c r="M183" s="287"/>
      <c r="N183" s="366">
        <f>($L183+$M183+$P183)*(('C. Erlösobergrenze'!$H$11/'C. Erlösobergrenze'!$H$8)-1)</f>
        <v>0</v>
      </c>
      <c r="O183" s="366">
        <f>($L183+$M183+$P183)*(-(1.015^($I183-2013)-1))</f>
        <v>0</v>
      </c>
      <c r="P183" s="287"/>
      <c r="Q183" s="287"/>
      <c r="R183" s="287"/>
      <c r="S183" s="287"/>
      <c r="T183" s="287"/>
      <c r="U183" s="287"/>
      <c r="V183" s="360"/>
      <c r="W183" s="367">
        <f>(Y183-X183)*Z183/100</f>
        <v>0</v>
      </c>
      <c r="X183" s="368"/>
      <c r="Y183" s="368"/>
      <c r="Z183" s="287"/>
    </row>
    <row r="184" spans="1:26" ht="27.95" customHeight="1" x14ac:dyDescent="0.2">
      <c r="A184" s="359"/>
      <c r="B184" s="696"/>
      <c r="C184" s="359"/>
      <c r="D184" s="380"/>
      <c r="E184" s="359"/>
      <c r="F184" s="380"/>
      <c r="G184" s="359"/>
      <c r="I184" s="364">
        <v>2017</v>
      </c>
      <c r="J184" s="362">
        <f t="shared" si="2"/>
        <v>0</v>
      </c>
      <c r="K184" s="287"/>
      <c r="L184" s="287"/>
      <c r="M184" s="287"/>
      <c r="N184" s="366">
        <f>($L184+$M184+$P184)*(('C. Erlösobergrenze'!$H$12/'C. Erlösobergrenze'!$H$8)-1)</f>
        <v>0</v>
      </c>
      <c r="O184" s="366">
        <f>($L184+$M184+$P184)*(-(1.015^($I184-2013)-1))</f>
        <v>0</v>
      </c>
      <c r="P184" s="287"/>
      <c r="Q184" s="287"/>
      <c r="R184" s="287"/>
      <c r="S184" s="287"/>
      <c r="T184" s="287"/>
      <c r="U184" s="287"/>
      <c r="V184" s="360"/>
      <c r="W184" s="367">
        <f>(Y184-X184)*Z184/100</f>
        <v>0</v>
      </c>
      <c r="X184" s="368"/>
      <c r="Y184" s="368"/>
      <c r="Z184" s="287"/>
    </row>
    <row r="185" spans="1:26" ht="27.95" customHeight="1" x14ac:dyDescent="0.2">
      <c r="A185" s="359"/>
      <c r="B185" s="697"/>
      <c r="C185" s="359"/>
      <c r="D185" s="380"/>
      <c r="E185" s="359"/>
      <c r="F185" s="380"/>
      <c r="G185" s="359"/>
      <c r="I185" s="364">
        <v>2018</v>
      </c>
      <c r="J185" s="362">
        <f t="shared" si="2"/>
        <v>0</v>
      </c>
      <c r="K185" s="287"/>
      <c r="L185" s="287"/>
      <c r="M185" s="287"/>
      <c r="N185" s="366">
        <f>($L185+$M185+$P185)*(('C. Erlösobergrenze'!$H$13/'C. Erlösobergrenze'!$H$8)-1)</f>
        <v>0</v>
      </c>
      <c r="O185" s="366">
        <f>($L185+$M185+$P185)*(-(1.015^($I185-2013)-1))</f>
        <v>0</v>
      </c>
      <c r="P185" s="287"/>
      <c r="Q185" s="287"/>
      <c r="R185" s="287"/>
      <c r="S185" s="287"/>
      <c r="T185" s="287"/>
      <c r="U185" s="287"/>
      <c r="V185" s="360"/>
      <c r="W185" s="367">
        <f>(Y185-X185)*Z185/100</f>
        <v>0</v>
      </c>
      <c r="X185" s="368"/>
      <c r="Y185" s="368"/>
      <c r="Z185" s="287"/>
    </row>
    <row r="186" spans="1:26" ht="15.75" customHeight="1" x14ac:dyDescent="0.2">
      <c r="A186" s="359"/>
      <c r="B186" s="365"/>
      <c r="C186" s="360"/>
      <c r="D186" s="381"/>
      <c r="E186" s="360"/>
      <c r="F186" s="381"/>
      <c r="G186" s="360"/>
      <c r="I186" s="360"/>
      <c r="J186" s="360"/>
      <c r="K186" s="360"/>
      <c r="L186" s="360"/>
      <c r="M186" s="360"/>
      <c r="N186" s="360"/>
      <c r="O186" s="360"/>
      <c r="P186" s="360"/>
      <c r="Q186" s="360"/>
      <c r="R186" s="360"/>
    </row>
    <row r="187" spans="1:26" ht="27.95" customHeight="1" x14ac:dyDescent="0.2">
      <c r="A187" s="359"/>
      <c r="B187" s="695">
        <v>30</v>
      </c>
      <c r="C187" s="370"/>
      <c r="D187" s="379"/>
      <c r="E187" s="370" t="s">
        <v>147</v>
      </c>
      <c r="F187" s="379"/>
      <c r="G187" s="371" t="s">
        <v>147</v>
      </c>
      <c r="H187" s="377"/>
      <c r="I187" s="364">
        <v>2014</v>
      </c>
      <c r="J187" s="362">
        <f t="shared" si="2"/>
        <v>0</v>
      </c>
      <c r="K187" s="287"/>
      <c r="L187" s="287"/>
      <c r="M187" s="287"/>
      <c r="N187" s="366">
        <f>($L187+$M187+$P187)*(('C. Erlösobergrenze'!$H$9/'C. Erlösobergrenze'!$H$8)-1)</f>
        <v>0</v>
      </c>
      <c r="O187" s="366">
        <f>($L187+$M187+$P187)*(-(1.015^($I187-2013)-1))</f>
        <v>0</v>
      </c>
      <c r="P187" s="287"/>
      <c r="Q187" s="287"/>
      <c r="R187" s="287"/>
      <c r="S187" s="287"/>
      <c r="T187" s="287"/>
      <c r="U187" s="287"/>
      <c r="V187" s="360"/>
      <c r="W187" s="367">
        <f>(Y187-X187)*Z187/100</f>
        <v>0</v>
      </c>
      <c r="X187" s="368"/>
      <c r="Y187" s="368"/>
      <c r="Z187" s="287"/>
    </row>
    <row r="188" spans="1:26" ht="27.95" customHeight="1" x14ac:dyDescent="0.2">
      <c r="A188" s="359"/>
      <c r="B188" s="696"/>
      <c r="C188" s="359"/>
      <c r="D188" s="380"/>
      <c r="E188" s="359"/>
      <c r="F188" s="380"/>
      <c r="G188" s="359"/>
      <c r="I188" s="364">
        <v>2015</v>
      </c>
      <c r="J188" s="362">
        <f t="shared" si="2"/>
        <v>0</v>
      </c>
      <c r="K188" s="287"/>
      <c r="L188" s="287"/>
      <c r="M188" s="287"/>
      <c r="N188" s="366">
        <f>($L188+$M188+$P188)*(('C. Erlösobergrenze'!$H$10/'C. Erlösobergrenze'!$H$8)-1)</f>
        <v>0</v>
      </c>
      <c r="O188" s="366">
        <f>($L188+$M188+$P188)*(-(1.015^($I188-2013)-1))</f>
        <v>0</v>
      </c>
      <c r="P188" s="287"/>
      <c r="Q188" s="287"/>
      <c r="R188" s="287"/>
      <c r="S188" s="287"/>
      <c r="T188" s="287"/>
      <c r="U188" s="287"/>
      <c r="V188" s="360"/>
      <c r="W188" s="367">
        <f>(Y188-X188)*Z188/100</f>
        <v>0</v>
      </c>
      <c r="X188" s="368"/>
      <c r="Y188" s="368"/>
      <c r="Z188" s="287"/>
    </row>
    <row r="189" spans="1:26" ht="27.95" customHeight="1" x14ac:dyDescent="0.2">
      <c r="A189" s="359"/>
      <c r="B189" s="696"/>
      <c r="C189" s="359"/>
      <c r="D189" s="380"/>
      <c r="E189" s="359"/>
      <c r="F189" s="380"/>
      <c r="G189" s="359"/>
      <c r="I189" s="364">
        <v>2016</v>
      </c>
      <c r="J189" s="362">
        <f t="shared" si="2"/>
        <v>0</v>
      </c>
      <c r="K189" s="287"/>
      <c r="L189" s="287"/>
      <c r="M189" s="287"/>
      <c r="N189" s="366">
        <f>($L189+$M189+$P189)*(('C. Erlösobergrenze'!$H$11/'C. Erlösobergrenze'!$H$8)-1)</f>
        <v>0</v>
      </c>
      <c r="O189" s="366">
        <f>($L189+$M189+$P189)*(-(1.015^($I189-2013)-1))</f>
        <v>0</v>
      </c>
      <c r="P189" s="287"/>
      <c r="Q189" s="287"/>
      <c r="R189" s="287"/>
      <c r="S189" s="287"/>
      <c r="T189" s="287"/>
      <c r="U189" s="287"/>
      <c r="V189" s="360"/>
      <c r="W189" s="367">
        <f>(Y189-X189)*Z189/100</f>
        <v>0</v>
      </c>
      <c r="X189" s="368"/>
      <c r="Y189" s="368"/>
      <c r="Z189" s="287"/>
    </row>
    <row r="190" spans="1:26" ht="27.95" customHeight="1" x14ac:dyDescent="0.2">
      <c r="A190" s="359"/>
      <c r="B190" s="696"/>
      <c r="C190" s="359"/>
      <c r="D190" s="380"/>
      <c r="E190" s="359"/>
      <c r="F190" s="380"/>
      <c r="G190" s="359"/>
      <c r="I190" s="364">
        <v>2017</v>
      </c>
      <c r="J190" s="362">
        <f t="shared" si="2"/>
        <v>0</v>
      </c>
      <c r="K190" s="287"/>
      <c r="L190" s="287"/>
      <c r="M190" s="287"/>
      <c r="N190" s="366">
        <f>($L190+$M190+$P190)*(('C. Erlösobergrenze'!$H$12/'C. Erlösobergrenze'!$H$8)-1)</f>
        <v>0</v>
      </c>
      <c r="O190" s="366">
        <f>($L190+$M190+$P190)*(-(1.015^($I190-2013)-1))</f>
        <v>0</v>
      </c>
      <c r="P190" s="287"/>
      <c r="Q190" s="287"/>
      <c r="R190" s="287"/>
      <c r="S190" s="287"/>
      <c r="T190" s="287"/>
      <c r="U190" s="287"/>
      <c r="V190" s="360"/>
      <c r="W190" s="367">
        <f>(Y190-X190)*Z190/100</f>
        <v>0</v>
      </c>
      <c r="X190" s="368"/>
      <c r="Y190" s="368"/>
      <c r="Z190" s="287"/>
    </row>
    <row r="191" spans="1:26" ht="27.95" customHeight="1" x14ac:dyDescent="0.2">
      <c r="A191" s="359"/>
      <c r="B191" s="697"/>
      <c r="C191" s="359"/>
      <c r="D191" s="380"/>
      <c r="E191" s="359"/>
      <c r="F191" s="380"/>
      <c r="G191" s="359"/>
      <c r="I191" s="364">
        <v>2018</v>
      </c>
      <c r="J191" s="362">
        <f t="shared" si="2"/>
        <v>0</v>
      </c>
      <c r="K191" s="287"/>
      <c r="L191" s="287"/>
      <c r="M191" s="287"/>
      <c r="N191" s="366">
        <f>($L191+$M191+$P191)*(('C. Erlösobergrenze'!$H$13/'C. Erlösobergrenze'!$H$8)-1)</f>
        <v>0</v>
      </c>
      <c r="O191" s="366">
        <f>($L191+$M191+$P191)*(-(1.015^($I191-2013)-1))</f>
        <v>0</v>
      </c>
      <c r="P191" s="287"/>
      <c r="Q191" s="287"/>
      <c r="R191" s="287"/>
      <c r="S191" s="287"/>
      <c r="T191" s="287"/>
      <c r="U191" s="287"/>
      <c r="V191" s="360"/>
      <c r="W191" s="367">
        <f>(Y191-X191)*Z191/100</f>
        <v>0</v>
      </c>
      <c r="X191" s="368"/>
      <c r="Y191" s="368"/>
      <c r="Z191" s="287"/>
    </row>
    <row r="192" spans="1:26" ht="17.25" customHeight="1" x14ac:dyDescent="0.2">
      <c r="A192" s="359"/>
      <c r="B192" s="365"/>
      <c r="C192" s="360"/>
      <c r="D192" s="381"/>
      <c r="E192" s="360"/>
      <c r="F192" s="381"/>
      <c r="G192" s="360"/>
      <c r="I192" s="360"/>
      <c r="J192" s="360"/>
      <c r="K192" s="360"/>
      <c r="L192" s="360"/>
      <c r="M192" s="360"/>
      <c r="N192" s="360"/>
      <c r="O192" s="360"/>
      <c r="P192" s="360"/>
      <c r="Q192" s="360"/>
      <c r="R192" s="360"/>
    </row>
    <row r="193" spans="1:26" ht="27.95" customHeight="1" x14ac:dyDescent="0.2">
      <c r="A193" s="359"/>
      <c r="B193" s="695">
        <v>31</v>
      </c>
      <c r="C193" s="370"/>
      <c r="D193" s="379"/>
      <c r="E193" s="370" t="s">
        <v>147</v>
      </c>
      <c r="F193" s="379"/>
      <c r="G193" s="371" t="s">
        <v>147</v>
      </c>
      <c r="H193" s="377"/>
      <c r="I193" s="364">
        <v>2014</v>
      </c>
      <c r="J193" s="362">
        <f t="shared" si="2"/>
        <v>0</v>
      </c>
      <c r="K193" s="287"/>
      <c r="L193" s="287"/>
      <c r="M193" s="287"/>
      <c r="N193" s="366">
        <f>($L193+$M193+$P193)*(('C. Erlösobergrenze'!$H$9/'C. Erlösobergrenze'!$H$8)-1)</f>
        <v>0</v>
      </c>
      <c r="O193" s="366">
        <f>($L193+$M193+$P193)*(-(1.015^($I193-2013)-1))</f>
        <v>0</v>
      </c>
      <c r="P193" s="287"/>
      <c r="Q193" s="287"/>
      <c r="R193" s="287"/>
      <c r="S193" s="287"/>
      <c r="T193" s="287"/>
      <c r="U193" s="287"/>
      <c r="V193" s="360"/>
      <c r="W193" s="367">
        <f>(Y193-X193)*Z193/100</f>
        <v>0</v>
      </c>
      <c r="X193" s="368"/>
      <c r="Y193" s="368"/>
      <c r="Z193" s="287"/>
    </row>
    <row r="194" spans="1:26" ht="27.95" customHeight="1" x14ac:dyDescent="0.2">
      <c r="A194" s="359"/>
      <c r="B194" s="696"/>
      <c r="C194" s="359"/>
      <c r="D194" s="380"/>
      <c r="E194" s="359"/>
      <c r="F194" s="380"/>
      <c r="G194" s="359"/>
      <c r="I194" s="364">
        <v>2015</v>
      </c>
      <c r="J194" s="362">
        <f t="shared" si="2"/>
        <v>0</v>
      </c>
      <c r="K194" s="287"/>
      <c r="L194" s="287"/>
      <c r="M194" s="287"/>
      <c r="N194" s="366">
        <f>($L194+$M194+$P194)*(('C. Erlösobergrenze'!$H$10/'C. Erlösobergrenze'!$H$8)-1)</f>
        <v>0</v>
      </c>
      <c r="O194" s="366">
        <f>($L194+$M194+$P194)*(-(1.015^($I194-2013)-1))</f>
        <v>0</v>
      </c>
      <c r="P194" s="287"/>
      <c r="Q194" s="287"/>
      <c r="R194" s="287"/>
      <c r="S194" s="287"/>
      <c r="T194" s="287"/>
      <c r="U194" s="287"/>
      <c r="V194" s="360"/>
      <c r="W194" s="367">
        <f>(Y194-X194)*Z194/100</f>
        <v>0</v>
      </c>
      <c r="X194" s="368"/>
      <c r="Y194" s="368"/>
      <c r="Z194" s="287"/>
    </row>
    <row r="195" spans="1:26" ht="27.95" customHeight="1" x14ac:dyDescent="0.2">
      <c r="A195" s="359"/>
      <c r="B195" s="696"/>
      <c r="C195" s="359"/>
      <c r="D195" s="380"/>
      <c r="E195" s="359"/>
      <c r="F195" s="380"/>
      <c r="G195" s="359"/>
      <c r="I195" s="364">
        <v>2016</v>
      </c>
      <c r="J195" s="362">
        <f t="shared" si="2"/>
        <v>0</v>
      </c>
      <c r="K195" s="287"/>
      <c r="L195" s="287"/>
      <c r="M195" s="287"/>
      <c r="N195" s="366">
        <f>($L195+$M195+$P195)*(('C. Erlösobergrenze'!$H$11/'C. Erlösobergrenze'!$H$8)-1)</f>
        <v>0</v>
      </c>
      <c r="O195" s="366">
        <f>($L195+$M195+$P195)*(-(1.015^($I195-2013)-1))</f>
        <v>0</v>
      </c>
      <c r="P195" s="287"/>
      <c r="Q195" s="287"/>
      <c r="R195" s="287"/>
      <c r="S195" s="287"/>
      <c r="T195" s="287"/>
      <c r="U195" s="287"/>
      <c r="V195" s="360"/>
      <c r="W195" s="367">
        <f>(Y195-X195)*Z195/100</f>
        <v>0</v>
      </c>
      <c r="X195" s="368"/>
      <c r="Y195" s="368"/>
      <c r="Z195" s="287"/>
    </row>
    <row r="196" spans="1:26" ht="27.95" customHeight="1" x14ac:dyDescent="0.2">
      <c r="A196" s="359"/>
      <c r="B196" s="696"/>
      <c r="C196" s="359"/>
      <c r="D196" s="380"/>
      <c r="E196" s="359"/>
      <c r="F196" s="380"/>
      <c r="G196" s="359"/>
      <c r="I196" s="364">
        <v>2017</v>
      </c>
      <c r="J196" s="362">
        <f t="shared" si="2"/>
        <v>0</v>
      </c>
      <c r="K196" s="287"/>
      <c r="L196" s="287"/>
      <c r="M196" s="287"/>
      <c r="N196" s="366">
        <f>($L196+$M196+$P196)*(('C. Erlösobergrenze'!$H$12/'C. Erlösobergrenze'!$H$8)-1)</f>
        <v>0</v>
      </c>
      <c r="O196" s="366">
        <f>($L196+$M196+$P196)*(-(1.015^($I196-2013)-1))</f>
        <v>0</v>
      </c>
      <c r="P196" s="287"/>
      <c r="Q196" s="287"/>
      <c r="R196" s="287"/>
      <c r="S196" s="287"/>
      <c r="T196" s="287"/>
      <c r="U196" s="287"/>
      <c r="V196" s="360"/>
      <c r="W196" s="367">
        <f>(Y196-X196)*Z196/100</f>
        <v>0</v>
      </c>
      <c r="X196" s="368"/>
      <c r="Y196" s="368"/>
      <c r="Z196" s="287"/>
    </row>
    <row r="197" spans="1:26" ht="27.95" customHeight="1" x14ac:dyDescent="0.2">
      <c r="A197" s="359"/>
      <c r="B197" s="697"/>
      <c r="C197" s="359"/>
      <c r="D197" s="380"/>
      <c r="E197" s="359"/>
      <c r="F197" s="380"/>
      <c r="G197" s="359"/>
      <c r="I197" s="364">
        <v>2018</v>
      </c>
      <c r="J197" s="362">
        <f t="shared" si="2"/>
        <v>0</v>
      </c>
      <c r="K197" s="287"/>
      <c r="L197" s="287"/>
      <c r="M197" s="287"/>
      <c r="N197" s="366">
        <f>($L197+$M197+$P197)*(('C. Erlösobergrenze'!$H$13/'C. Erlösobergrenze'!$H$8)-1)</f>
        <v>0</v>
      </c>
      <c r="O197" s="366">
        <f>($L197+$M197+$P197)*(-(1.015^($I197-2013)-1))</f>
        <v>0</v>
      </c>
      <c r="P197" s="287"/>
      <c r="Q197" s="287"/>
      <c r="R197" s="287"/>
      <c r="S197" s="287"/>
      <c r="T197" s="287"/>
      <c r="U197" s="287"/>
      <c r="V197" s="360"/>
      <c r="W197" s="367">
        <f>(Y197-X197)*Z197/100</f>
        <v>0</v>
      </c>
      <c r="X197" s="368"/>
      <c r="Y197" s="368"/>
      <c r="Z197" s="287"/>
    </row>
    <row r="198" spans="1:26" ht="13.5" customHeight="1" x14ac:dyDescent="0.2">
      <c r="A198" s="359"/>
      <c r="B198" s="365"/>
      <c r="C198" s="360"/>
      <c r="D198" s="381"/>
      <c r="E198" s="360"/>
      <c r="F198" s="381"/>
      <c r="G198" s="360"/>
      <c r="I198" s="360"/>
      <c r="J198" s="360"/>
      <c r="K198" s="360"/>
      <c r="L198" s="360"/>
      <c r="M198" s="360"/>
      <c r="N198" s="360"/>
      <c r="O198" s="360"/>
      <c r="P198" s="360"/>
      <c r="Q198" s="360"/>
      <c r="R198" s="360"/>
    </row>
    <row r="199" spans="1:26" ht="27.95" customHeight="1" x14ac:dyDescent="0.2">
      <c r="A199" s="359"/>
      <c r="B199" s="695">
        <v>32</v>
      </c>
      <c r="C199" s="370"/>
      <c r="D199" s="379"/>
      <c r="E199" s="370" t="s">
        <v>147</v>
      </c>
      <c r="F199" s="379"/>
      <c r="G199" s="371" t="s">
        <v>147</v>
      </c>
      <c r="H199" s="377"/>
      <c r="I199" s="364">
        <v>2014</v>
      </c>
      <c r="J199" s="362">
        <f t="shared" si="2"/>
        <v>0</v>
      </c>
      <c r="K199" s="287"/>
      <c r="L199" s="287"/>
      <c r="M199" s="287"/>
      <c r="N199" s="366">
        <f>($L199+$M199+$P199)*(('C. Erlösobergrenze'!$H$9/'C. Erlösobergrenze'!$H$8)-1)</f>
        <v>0</v>
      </c>
      <c r="O199" s="366">
        <f>($L199+$M199+$P199)*(-(1.015^($I199-2013)-1))</f>
        <v>0</v>
      </c>
      <c r="P199" s="287"/>
      <c r="Q199" s="287"/>
      <c r="R199" s="287"/>
      <c r="S199" s="287"/>
      <c r="T199" s="287"/>
      <c r="U199" s="287"/>
      <c r="V199" s="360"/>
      <c r="W199" s="367">
        <f>(Y199-X199)*Z199/100</f>
        <v>0</v>
      </c>
      <c r="X199" s="368"/>
      <c r="Y199" s="368"/>
      <c r="Z199" s="287"/>
    </row>
    <row r="200" spans="1:26" ht="27.95" customHeight="1" x14ac:dyDescent="0.2">
      <c r="A200" s="359"/>
      <c r="B200" s="696"/>
      <c r="C200" s="359"/>
      <c r="D200" s="380"/>
      <c r="E200" s="359"/>
      <c r="F200" s="380"/>
      <c r="G200" s="359"/>
      <c r="I200" s="364">
        <v>2015</v>
      </c>
      <c r="J200" s="362">
        <f t="shared" si="2"/>
        <v>0</v>
      </c>
      <c r="K200" s="287"/>
      <c r="L200" s="287"/>
      <c r="M200" s="287"/>
      <c r="N200" s="366">
        <f>($L200+$M200+$P200)*(('C. Erlösobergrenze'!$H$10/'C. Erlösobergrenze'!$H$8)-1)</f>
        <v>0</v>
      </c>
      <c r="O200" s="366">
        <f>($L200+$M200+$P200)*(-(1.015^($I200-2013)-1))</f>
        <v>0</v>
      </c>
      <c r="P200" s="287"/>
      <c r="Q200" s="287"/>
      <c r="R200" s="287"/>
      <c r="S200" s="287"/>
      <c r="T200" s="287"/>
      <c r="U200" s="287"/>
      <c r="V200" s="360"/>
      <c r="W200" s="367">
        <f>(Y200-X200)*Z200/100</f>
        <v>0</v>
      </c>
      <c r="X200" s="368"/>
      <c r="Y200" s="368"/>
      <c r="Z200" s="287"/>
    </row>
    <row r="201" spans="1:26" ht="27.95" customHeight="1" x14ac:dyDescent="0.2">
      <c r="A201" s="359"/>
      <c r="B201" s="696"/>
      <c r="C201" s="359"/>
      <c r="D201" s="380"/>
      <c r="E201" s="359"/>
      <c r="F201" s="380"/>
      <c r="G201" s="359"/>
      <c r="I201" s="364">
        <v>2016</v>
      </c>
      <c r="J201" s="362">
        <f t="shared" si="2"/>
        <v>0</v>
      </c>
      <c r="K201" s="287"/>
      <c r="L201" s="287"/>
      <c r="M201" s="287"/>
      <c r="N201" s="366">
        <f>($L201+$M201+$P201)*(('C. Erlösobergrenze'!$H$11/'C. Erlösobergrenze'!$H$8)-1)</f>
        <v>0</v>
      </c>
      <c r="O201" s="366">
        <f>($L201+$M201+$P201)*(-(1.015^($I201-2013)-1))</f>
        <v>0</v>
      </c>
      <c r="P201" s="287"/>
      <c r="Q201" s="287"/>
      <c r="R201" s="287"/>
      <c r="S201" s="287"/>
      <c r="T201" s="287"/>
      <c r="U201" s="287"/>
      <c r="V201" s="360"/>
      <c r="W201" s="367">
        <f>(Y201-X201)*Z201/100</f>
        <v>0</v>
      </c>
      <c r="X201" s="368"/>
      <c r="Y201" s="368"/>
      <c r="Z201" s="287"/>
    </row>
    <row r="202" spans="1:26" ht="27.95" customHeight="1" x14ac:dyDescent="0.2">
      <c r="A202" s="359"/>
      <c r="B202" s="696"/>
      <c r="C202" s="359"/>
      <c r="D202" s="380"/>
      <c r="E202" s="359"/>
      <c r="F202" s="380"/>
      <c r="G202" s="359"/>
      <c r="I202" s="364">
        <v>2017</v>
      </c>
      <c r="J202" s="362">
        <f t="shared" si="2"/>
        <v>0</v>
      </c>
      <c r="K202" s="287"/>
      <c r="L202" s="287"/>
      <c r="M202" s="287"/>
      <c r="N202" s="366">
        <f>($L202+$M202+$P202)*(('C. Erlösobergrenze'!$H$12/'C. Erlösobergrenze'!$H$8)-1)</f>
        <v>0</v>
      </c>
      <c r="O202" s="366">
        <f>($L202+$M202+$P202)*(-(1.015^($I202-2013)-1))</f>
        <v>0</v>
      </c>
      <c r="P202" s="287"/>
      <c r="Q202" s="287"/>
      <c r="R202" s="287"/>
      <c r="S202" s="287"/>
      <c r="T202" s="287"/>
      <c r="U202" s="287"/>
      <c r="V202" s="360"/>
      <c r="W202" s="367">
        <f>(Y202-X202)*Z202/100</f>
        <v>0</v>
      </c>
      <c r="X202" s="368"/>
      <c r="Y202" s="368"/>
      <c r="Z202" s="287"/>
    </row>
    <row r="203" spans="1:26" ht="27.95" customHeight="1" x14ac:dyDescent="0.2">
      <c r="A203" s="359"/>
      <c r="B203" s="697"/>
      <c r="C203" s="359"/>
      <c r="D203" s="380"/>
      <c r="E203" s="359"/>
      <c r="F203" s="380"/>
      <c r="G203" s="359"/>
      <c r="I203" s="364">
        <v>2018</v>
      </c>
      <c r="J203" s="362">
        <f t="shared" si="2"/>
        <v>0</v>
      </c>
      <c r="K203" s="287"/>
      <c r="L203" s="287"/>
      <c r="M203" s="287"/>
      <c r="N203" s="366">
        <f>($L203+$M203+$P203)*(('C. Erlösobergrenze'!$H$13/'C. Erlösobergrenze'!$H$8)-1)</f>
        <v>0</v>
      </c>
      <c r="O203" s="366">
        <f>($L203+$M203+$P203)*(-(1.015^($I203-2013)-1))</f>
        <v>0</v>
      </c>
      <c r="P203" s="287"/>
      <c r="Q203" s="287"/>
      <c r="R203" s="287"/>
      <c r="S203" s="287"/>
      <c r="T203" s="287"/>
      <c r="U203" s="287"/>
      <c r="V203" s="360"/>
      <c r="W203" s="367">
        <f>(Y203-X203)*Z203/100</f>
        <v>0</v>
      </c>
      <c r="X203" s="368"/>
      <c r="Y203" s="368"/>
      <c r="Z203" s="287"/>
    </row>
    <row r="204" spans="1:26" ht="15" customHeight="1" x14ac:dyDescent="0.2">
      <c r="A204" s="359"/>
      <c r="B204" s="365"/>
      <c r="C204" s="360"/>
      <c r="D204" s="381"/>
      <c r="E204" s="360"/>
      <c r="F204" s="381"/>
      <c r="G204" s="360"/>
      <c r="I204" s="360"/>
      <c r="J204" s="360"/>
      <c r="K204" s="360"/>
      <c r="L204" s="360"/>
      <c r="M204" s="360"/>
      <c r="N204" s="360"/>
      <c r="O204" s="360"/>
      <c r="P204" s="360"/>
      <c r="Q204" s="360"/>
      <c r="R204" s="360"/>
    </row>
    <row r="205" spans="1:26" ht="27.95" customHeight="1" x14ac:dyDescent="0.2">
      <c r="A205" s="359"/>
      <c r="B205" s="695">
        <v>33</v>
      </c>
      <c r="C205" s="370"/>
      <c r="D205" s="379"/>
      <c r="E205" s="370" t="s">
        <v>147</v>
      </c>
      <c r="F205" s="379"/>
      <c r="G205" s="371" t="s">
        <v>147</v>
      </c>
      <c r="H205" s="377"/>
      <c r="I205" s="364">
        <v>2014</v>
      </c>
      <c r="J205" s="362">
        <f t="shared" si="2"/>
        <v>0</v>
      </c>
      <c r="K205" s="287"/>
      <c r="L205" s="287"/>
      <c r="M205" s="287"/>
      <c r="N205" s="366">
        <f>($L205+$M205+$P205)*(('C. Erlösobergrenze'!$H$9/'C. Erlösobergrenze'!$H$8)-1)</f>
        <v>0</v>
      </c>
      <c r="O205" s="366">
        <f>($L205+$M205+$P205)*(-(1.015^($I205-2013)-1))</f>
        <v>0</v>
      </c>
      <c r="P205" s="287"/>
      <c r="Q205" s="287"/>
      <c r="R205" s="287"/>
      <c r="S205" s="287"/>
      <c r="T205" s="287"/>
      <c r="U205" s="287"/>
      <c r="V205" s="360"/>
      <c r="W205" s="367">
        <f>(Y205-X205)*Z205/100</f>
        <v>0</v>
      </c>
      <c r="X205" s="368"/>
      <c r="Y205" s="368"/>
      <c r="Z205" s="287"/>
    </row>
    <row r="206" spans="1:26" ht="27.95" customHeight="1" x14ac:dyDescent="0.2">
      <c r="A206" s="359"/>
      <c r="B206" s="696"/>
      <c r="C206" s="359"/>
      <c r="D206" s="380"/>
      <c r="E206" s="359"/>
      <c r="F206" s="380"/>
      <c r="G206" s="359"/>
      <c r="I206" s="364">
        <v>2015</v>
      </c>
      <c r="J206" s="362">
        <f t="shared" si="2"/>
        <v>0</v>
      </c>
      <c r="K206" s="287"/>
      <c r="L206" s="287"/>
      <c r="M206" s="287"/>
      <c r="N206" s="366">
        <f>($L206+$M206+$P206)*(('C. Erlösobergrenze'!$H$10/'C. Erlösobergrenze'!$H$8)-1)</f>
        <v>0</v>
      </c>
      <c r="O206" s="366">
        <f>($L206+$M206+$P206)*(-(1.015^($I206-2013)-1))</f>
        <v>0</v>
      </c>
      <c r="P206" s="287"/>
      <c r="Q206" s="287"/>
      <c r="R206" s="287"/>
      <c r="S206" s="287"/>
      <c r="T206" s="287"/>
      <c r="U206" s="287"/>
      <c r="V206" s="360"/>
      <c r="W206" s="367">
        <f>(Y206-X206)*Z206/100</f>
        <v>0</v>
      </c>
      <c r="X206" s="368"/>
      <c r="Y206" s="368"/>
      <c r="Z206" s="287"/>
    </row>
    <row r="207" spans="1:26" ht="27.95" customHeight="1" x14ac:dyDescent="0.2">
      <c r="A207" s="359"/>
      <c r="B207" s="696"/>
      <c r="C207" s="359"/>
      <c r="D207" s="380"/>
      <c r="E207" s="359"/>
      <c r="F207" s="380"/>
      <c r="G207" s="359"/>
      <c r="I207" s="364">
        <v>2016</v>
      </c>
      <c r="J207" s="362">
        <f t="shared" si="2"/>
        <v>0</v>
      </c>
      <c r="K207" s="287"/>
      <c r="L207" s="287"/>
      <c r="M207" s="287"/>
      <c r="N207" s="366">
        <f>($L207+$M207+$P207)*(('C. Erlösobergrenze'!$H$11/'C. Erlösobergrenze'!$H$8)-1)</f>
        <v>0</v>
      </c>
      <c r="O207" s="366">
        <f>($L207+$M207+$P207)*(-(1.015^($I207-2013)-1))</f>
        <v>0</v>
      </c>
      <c r="P207" s="287"/>
      <c r="Q207" s="287"/>
      <c r="R207" s="287"/>
      <c r="S207" s="287"/>
      <c r="T207" s="287"/>
      <c r="U207" s="287"/>
      <c r="V207" s="360"/>
      <c r="W207" s="367">
        <f>(Y207-X207)*Z207/100</f>
        <v>0</v>
      </c>
      <c r="X207" s="368"/>
      <c r="Y207" s="368"/>
      <c r="Z207" s="287"/>
    </row>
    <row r="208" spans="1:26" ht="27.95" customHeight="1" x14ac:dyDescent="0.2">
      <c r="A208" s="359"/>
      <c r="B208" s="696"/>
      <c r="C208" s="359"/>
      <c r="D208" s="380"/>
      <c r="E208" s="359"/>
      <c r="F208" s="380"/>
      <c r="G208" s="359"/>
      <c r="I208" s="364">
        <v>2017</v>
      </c>
      <c r="J208" s="362">
        <f t="shared" si="2"/>
        <v>0</v>
      </c>
      <c r="K208" s="287"/>
      <c r="L208" s="287"/>
      <c r="M208" s="287"/>
      <c r="N208" s="366">
        <f>($L208+$M208+$P208)*(('C. Erlösobergrenze'!$H$12/'C. Erlösobergrenze'!$H$8)-1)</f>
        <v>0</v>
      </c>
      <c r="O208" s="366">
        <f>($L208+$M208+$P208)*(-(1.015^($I208-2013)-1))</f>
        <v>0</v>
      </c>
      <c r="P208" s="287"/>
      <c r="Q208" s="287"/>
      <c r="R208" s="287"/>
      <c r="S208" s="287"/>
      <c r="T208" s="287"/>
      <c r="U208" s="287"/>
      <c r="V208" s="360"/>
      <c r="W208" s="367">
        <f>(Y208-X208)*Z208/100</f>
        <v>0</v>
      </c>
      <c r="X208" s="368"/>
      <c r="Y208" s="368"/>
      <c r="Z208" s="287"/>
    </row>
    <row r="209" spans="1:26" ht="27.95" customHeight="1" x14ac:dyDescent="0.2">
      <c r="A209" s="359"/>
      <c r="B209" s="697"/>
      <c r="C209" s="359"/>
      <c r="D209" s="380"/>
      <c r="E209" s="359"/>
      <c r="F209" s="380"/>
      <c r="G209" s="359"/>
      <c r="I209" s="364">
        <v>2018</v>
      </c>
      <c r="J209" s="362">
        <f t="shared" si="2"/>
        <v>0</v>
      </c>
      <c r="K209" s="287"/>
      <c r="L209" s="287"/>
      <c r="M209" s="287"/>
      <c r="N209" s="366">
        <f>($L209+$M209+$P209)*(('C. Erlösobergrenze'!$H$13/'C. Erlösobergrenze'!$H$8)-1)</f>
        <v>0</v>
      </c>
      <c r="O209" s="366">
        <f>($L209+$M209+$P209)*(-(1.015^($I209-2013)-1))</f>
        <v>0</v>
      </c>
      <c r="P209" s="287"/>
      <c r="Q209" s="287"/>
      <c r="R209" s="287"/>
      <c r="S209" s="287"/>
      <c r="T209" s="287"/>
      <c r="U209" s="287"/>
      <c r="V209" s="360"/>
      <c r="W209" s="367">
        <f>(Y209-X209)*Z209/100</f>
        <v>0</v>
      </c>
      <c r="X209" s="368"/>
      <c r="Y209" s="368"/>
      <c r="Z209" s="287"/>
    </row>
    <row r="210" spans="1:26" ht="15" customHeight="1" x14ac:dyDescent="0.2">
      <c r="A210" s="359"/>
      <c r="B210" s="365"/>
      <c r="C210" s="360"/>
      <c r="D210" s="381"/>
      <c r="E210" s="360"/>
      <c r="F210" s="381"/>
      <c r="G210" s="360"/>
      <c r="I210" s="360"/>
      <c r="J210" s="360"/>
      <c r="K210" s="360"/>
      <c r="L210" s="360"/>
      <c r="M210" s="360"/>
      <c r="N210" s="360"/>
      <c r="O210" s="360"/>
      <c r="P210" s="360"/>
      <c r="Q210" s="360"/>
      <c r="R210" s="360"/>
    </row>
    <row r="211" spans="1:26" ht="27.95" customHeight="1" x14ac:dyDescent="0.2">
      <c r="A211" s="359"/>
      <c r="B211" s="695">
        <v>34</v>
      </c>
      <c r="C211" s="370"/>
      <c r="D211" s="379"/>
      <c r="E211" s="370" t="s">
        <v>147</v>
      </c>
      <c r="F211" s="379"/>
      <c r="G211" s="371" t="s">
        <v>147</v>
      </c>
      <c r="H211" s="377"/>
      <c r="I211" s="364">
        <v>2014</v>
      </c>
      <c r="J211" s="362">
        <f t="shared" si="2"/>
        <v>0</v>
      </c>
      <c r="K211" s="287"/>
      <c r="L211" s="287"/>
      <c r="M211" s="287"/>
      <c r="N211" s="366">
        <f>($L211+$M211+$P211)*(('C. Erlösobergrenze'!$H$9/'C. Erlösobergrenze'!$H$8)-1)</f>
        <v>0</v>
      </c>
      <c r="O211" s="366">
        <f>($L211+$M211+$P211)*(-(1.015^($I211-2013)-1))</f>
        <v>0</v>
      </c>
      <c r="P211" s="287"/>
      <c r="Q211" s="287"/>
      <c r="R211" s="287"/>
      <c r="S211" s="287"/>
      <c r="T211" s="287"/>
      <c r="U211" s="287"/>
      <c r="V211" s="360"/>
      <c r="W211" s="367">
        <f>(Y211-X211)*Z211/100</f>
        <v>0</v>
      </c>
      <c r="X211" s="368"/>
      <c r="Y211" s="368"/>
      <c r="Z211" s="287"/>
    </row>
    <row r="212" spans="1:26" ht="27.95" customHeight="1" x14ac:dyDescent="0.2">
      <c r="A212" s="359"/>
      <c r="B212" s="696"/>
      <c r="C212" s="359"/>
      <c r="D212" s="380"/>
      <c r="E212" s="359"/>
      <c r="F212" s="380"/>
      <c r="G212" s="359"/>
      <c r="I212" s="364">
        <v>2015</v>
      </c>
      <c r="J212" s="362">
        <f t="shared" si="2"/>
        <v>0</v>
      </c>
      <c r="K212" s="287"/>
      <c r="L212" s="287"/>
      <c r="M212" s="287"/>
      <c r="N212" s="366">
        <f>($L212+$M212+$P212)*(('C. Erlösobergrenze'!$H$10/'C. Erlösobergrenze'!$H$8)-1)</f>
        <v>0</v>
      </c>
      <c r="O212" s="366">
        <f>($L212+$M212+$P212)*(-(1.015^($I212-2013)-1))</f>
        <v>0</v>
      </c>
      <c r="P212" s="287"/>
      <c r="Q212" s="287"/>
      <c r="R212" s="287"/>
      <c r="S212" s="287"/>
      <c r="T212" s="287"/>
      <c r="U212" s="287"/>
      <c r="V212" s="360"/>
      <c r="W212" s="367">
        <f>(Y212-X212)*Z212/100</f>
        <v>0</v>
      </c>
      <c r="X212" s="368"/>
      <c r="Y212" s="368"/>
      <c r="Z212" s="287"/>
    </row>
    <row r="213" spans="1:26" ht="27.95" customHeight="1" x14ac:dyDescent="0.2">
      <c r="A213" s="359"/>
      <c r="B213" s="696"/>
      <c r="C213" s="359"/>
      <c r="D213" s="380"/>
      <c r="E213" s="359"/>
      <c r="F213" s="380"/>
      <c r="G213" s="359"/>
      <c r="I213" s="364">
        <v>2016</v>
      </c>
      <c r="J213" s="362">
        <f t="shared" ref="J213:J278" si="3">SUM(K213:U213)</f>
        <v>0</v>
      </c>
      <c r="K213" s="287"/>
      <c r="L213" s="287"/>
      <c r="M213" s="287"/>
      <c r="N213" s="366">
        <f>($L213+$M213+$P213)*(('C. Erlösobergrenze'!$H$11/'C. Erlösobergrenze'!$H$8)-1)</f>
        <v>0</v>
      </c>
      <c r="O213" s="366">
        <f>($L213+$M213+$P213)*(-(1.015^($I213-2013)-1))</f>
        <v>0</v>
      </c>
      <c r="P213" s="287"/>
      <c r="Q213" s="287"/>
      <c r="R213" s="287"/>
      <c r="S213" s="287"/>
      <c r="T213" s="287"/>
      <c r="U213" s="287"/>
      <c r="V213" s="360"/>
      <c r="W213" s="367">
        <f>(Y213-X213)*Z213/100</f>
        <v>0</v>
      </c>
      <c r="X213" s="368"/>
      <c r="Y213" s="368"/>
      <c r="Z213" s="287"/>
    </row>
    <row r="214" spans="1:26" ht="27.95" customHeight="1" x14ac:dyDescent="0.2">
      <c r="A214" s="359"/>
      <c r="B214" s="696"/>
      <c r="C214" s="359"/>
      <c r="D214" s="380"/>
      <c r="E214" s="359"/>
      <c r="F214" s="380"/>
      <c r="G214" s="359"/>
      <c r="I214" s="364">
        <v>2017</v>
      </c>
      <c r="J214" s="362">
        <f t="shared" si="3"/>
        <v>0</v>
      </c>
      <c r="K214" s="287"/>
      <c r="L214" s="287"/>
      <c r="M214" s="287"/>
      <c r="N214" s="366">
        <f>($L214+$M214+$P214)*(('C. Erlösobergrenze'!$H$12/'C. Erlösobergrenze'!$H$8)-1)</f>
        <v>0</v>
      </c>
      <c r="O214" s="366">
        <f>($L214+$M214+$P214)*(-(1.015^($I214-2013)-1))</f>
        <v>0</v>
      </c>
      <c r="P214" s="287"/>
      <c r="Q214" s="287"/>
      <c r="R214" s="287"/>
      <c r="S214" s="287"/>
      <c r="T214" s="287"/>
      <c r="U214" s="287"/>
      <c r="V214" s="360"/>
      <c r="W214" s="367">
        <f>(Y214-X214)*Z214/100</f>
        <v>0</v>
      </c>
      <c r="X214" s="368"/>
      <c r="Y214" s="368"/>
      <c r="Z214" s="287"/>
    </row>
    <row r="215" spans="1:26" ht="27.95" customHeight="1" x14ac:dyDescent="0.2">
      <c r="A215" s="359"/>
      <c r="B215" s="697"/>
      <c r="C215" s="359"/>
      <c r="D215" s="380"/>
      <c r="E215" s="359"/>
      <c r="F215" s="380"/>
      <c r="G215" s="359"/>
      <c r="I215" s="364">
        <v>2018</v>
      </c>
      <c r="J215" s="362">
        <f t="shared" si="3"/>
        <v>0</v>
      </c>
      <c r="K215" s="287"/>
      <c r="L215" s="287"/>
      <c r="M215" s="287"/>
      <c r="N215" s="366">
        <f>($L215+$M215+$P215)*(('C. Erlösobergrenze'!$H$13/'C. Erlösobergrenze'!$H$8)-1)</f>
        <v>0</v>
      </c>
      <c r="O215" s="366">
        <f>($L215+$M215+$P215)*(-(1.015^($I215-2013)-1))</f>
        <v>0</v>
      </c>
      <c r="P215" s="287"/>
      <c r="Q215" s="287"/>
      <c r="R215" s="287"/>
      <c r="S215" s="287"/>
      <c r="T215" s="287"/>
      <c r="U215" s="287"/>
      <c r="V215" s="360"/>
      <c r="W215" s="367">
        <f>(Y215-X215)*Z215/100</f>
        <v>0</v>
      </c>
      <c r="X215" s="368"/>
      <c r="Y215" s="368"/>
      <c r="Z215" s="287"/>
    </row>
    <row r="216" spans="1:26" ht="15.75" customHeight="1" x14ac:dyDescent="0.2">
      <c r="A216" s="359"/>
      <c r="B216" s="365"/>
      <c r="C216" s="360"/>
      <c r="D216" s="381"/>
      <c r="E216" s="360"/>
      <c r="F216" s="381"/>
      <c r="G216" s="360"/>
      <c r="I216" s="360"/>
      <c r="J216" s="360"/>
      <c r="K216" s="360"/>
      <c r="L216" s="360"/>
      <c r="M216" s="360"/>
      <c r="N216" s="360"/>
      <c r="O216" s="360"/>
      <c r="P216" s="360"/>
      <c r="Q216" s="360"/>
      <c r="R216" s="360"/>
    </row>
    <row r="217" spans="1:26" ht="27.95" customHeight="1" x14ac:dyDescent="0.2">
      <c r="A217" s="359"/>
      <c r="B217" s="695">
        <v>35</v>
      </c>
      <c r="C217" s="370"/>
      <c r="D217" s="379"/>
      <c r="E217" s="370" t="s">
        <v>147</v>
      </c>
      <c r="F217" s="379"/>
      <c r="G217" s="371" t="s">
        <v>147</v>
      </c>
      <c r="H217" s="377"/>
      <c r="I217" s="364">
        <v>2014</v>
      </c>
      <c r="J217" s="362">
        <f t="shared" si="3"/>
        <v>0</v>
      </c>
      <c r="K217" s="287"/>
      <c r="L217" s="287"/>
      <c r="M217" s="287"/>
      <c r="N217" s="366">
        <f>($L217+$M217+$P217)*(('C. Erlösobergrenze'!$H$9/'C. Erlösobergrenze'!$H$8)-1)</f>
        <v>0</v>
      </c>
      <c r="O217" s="366">
        <f>($L217+$M217+$P217)*(-(1.015^($I217-2013)-1))</f>
        <v>0</v>
      </c>
      <c r="P217" s="287"/>
      <c r="Q217" s="287"/>
      <c r="R217" s="287"/>
      <c r="S217" s="287"/>
      <c r="T217" s="287"/>
      <c r="U217" s="287"/>
      <c r="V217" s="360"/>
      <c r="W217" s="367">
        <f>(Y217-X217)*Z217/100</f>
        <v>0</v>
      </c>
      <c r="X217" s="368"/>
      <c r="Y217" s="368"/>
      <c r="Z217" s="287"/>
    </row>
    <row r="218" spans="1:26" ht="27.95" customHeight="1" x14ac:dyDescent="0.2">
      <c r="A218" s="359"/>
      <c r="B218" s="696"/>
      <c r="C218" s="359"/>
      <c r="D218" s="380"/>
      <c r="E218" s="359"/>
      <c r="F218" s="380"/>
      <c r="G218" s="359"/>
      <c r="I218" s="364">
        <v>2015</v>
      </c>
      <c r="J218" s="362">
        <f t="shared" si="3"/>
        <v>0</v>
      </c>
      <c r="K218" s="287"/>
      <c r="L218" s="287"/>
      <c r="M218" s="287"/>
      <c r="N218" s="366">
        <f>($L218+$M218+$P218)*(('C. Erlösobergrenze'!$H$10/'C. Erlösobergrenze'!$H$8)-1)</f>
        <v>0</v>
      </c>
      <c r="O218" s="366">
        <f>($L218+$M218+$P218)*(-(1.015^($I218-2013)-1))</f>
        <v>0</v>
      </c>
      <c r="P218" s="287"/>
      <c r="Q218" s="287"/>
      <c r="R218" s="287"/>
      <c r="S218" s="287"/>
      <c r="T218" s="287"/>
      <c r="U218" s="287"/>
      <c r="V218" s="360"/>
      <c r="W218" s="367">
        <f>(Y218-X218)*Z218/100</f>
        <v>0</v>
      </c>
      <c r="X218" s="368"/>
      <c r="Y218" s="368"/>
      <c r="Z218" s="287"/>
    </row>
    <row r="219" spans="1:26" ht="27.95" customHeight="1" x14ac:dyDescent="0.2">
      <c r="A219" s="359"/>
      <c r="B219" s="696"/>
      <c r="C219" s="359"/>
      <c r="D219" s="380"/>
      <c r="E219" s="359"/>
      <c r="F219" s="380"/>
      <c r="G219" s="359"/>
      <c r="I219" s="364">
        <v>2016</v>
      </c>
      <c r="J219" s="362">
        <f t="shared" si="3"/>
        <v>0</v>
      </c>
      <c r="K219" s="287"/>
      <c r="L219" s="287"/>
      <c r="M219" s="287"/>
      <c r="N219" s="366">
        <f>($L219+$M219+$P219)*(('C. Erlösobergrenze'!$H$11/'C. Erlösobergrenze'!$H$8)-1)</f>
        <v>0</v>
      </c>
      <c r="O219" s="366">
        <f>($L219+$M219+$P219)*(-(1.015^($I219-2013)-1))</f>
        <v>0</v>
      </c>
      <c r="P219" s="287"/>
      <c r="Q219" s="287"/>
      <c r="R219" s="287"/>
      <c r="S219" s="287"/>
      <c r="T219" s="287"/>
      <c r="U219" s="287"/>
      <c r="V219" s="360"/>
      <c r="W219" s="367">
        <f>(Y219-X219)*Z219/100</f>
        <v>0</v>
      </c>
      <c r="X219" s="368"/>
      <c r="Y219" s="368"/>
      <c r="Z219" s="287"/>
    </row>
    <row r="220" spans="1:26" ht="27.95" customHeight="1" x14ac:dyDescent="0.2">
      <c r="A220" s="359"/>
      <c r="B220" s="696"/>
      <c r="C220" s="359"/>
      <c r="D220" s="380"/>
      <c r="E220" s="359"/>
      <c r="F220" s="380"/>
      <c r="G220" s="359"/>
      <c r="I220" s="364">
        <v>2017</v>
      </c>
      <c r="J220" s="362">
        <f t="shared" si="3"/>
        <v>0</v>
      </c>
      <c r="K220" s="287"/>
      <c r="L220" s="287"/>
      <c r="M220" s="287"/>
      <c r="N220" s="366">
        <f>($L220+$M220+$P220)*(('C. Erlösobergrenze'!$H$12/'C. Erlösobergrenze'!$H$8)-1)</f>
        <v>0</v>
      </c>
      <c r="O220" s="366">
        <f>($L220+$M220+$P220)*(-(1.015^($I220-2013)-1))</f>
        <v>0</v>
      </c>
      <c r="P220" s="287"/>
      <c r="Q220" s="287"/>
      <c r="R220" s="287"/>
      <c r="S220" s="287"/>
      <c r="T220" s="287"/>
      <c r="U220" s="287"/>
      <c r="V220" s="360"/>
      <c r="W220" s="367">
        <f>(Y220-X220)*Z220/100</f>
        <v>0</v>
      </c>
      <c r="X220" s="368"/>
      <c r="Y220" s="368"/>
      <c r="Z220" s="287"/>
    </row>
    <row r="221" spans="1:26" ht="27.95" customHeight="1" x14ac:dyDescent="0.2">
      <c r="A221" s="359"/>
      <c r="B221" s="697"/>
      <c r="C221" s="359"/>
      <c r="D221" s="380"/>
      <c r="E221" s="359"/>
      <c r="F221" s="380"/>
      <c r="G221" s="359"/>
      <c r="I221" s="364">
        <v>2018</v>
      </c>
      <c r="J221" s="362">
        <f t="shared" si="3"/>
        <v>0</v>
      </c>
      <c r="K221" s="287"/>
      <c r="L221" s="287"/>
      <c r="M221" s="287"/>
      <c r="N221" s="366">
        <f>($L221+$M221+$P221)*(('C. Erlösobergrenze'!$H$13/'C. Erlösobergrenze'!$H$8)-1)</f>
        <v>0</v>
      </c>
      <c r="O221" s="366">
        <f>($L221+$M221+$P221)*(-(1.015^($I221-2013)-1))</f>
        <v>0</v>
      </c>
      <c r="P221" s="287"/>
      <c r="Q221" s="287"/>
      <c r="R221" s="287"/>
      <c r="S221" s="287"/>
      <c r="T221" s="287"/>
      <c r="U221" s="287"/>
      <c r="V221" s="360"/>
      <c r="W221" s="367">
        <f>(Y221-X221)*Z221/100</f>
        <v>0</v>
      </c>
      <c r="X221" s="368"/>
      <c r="Y221" s="368"/>
      <c r="Z221" s="287"/>
    </row>
    <row r="222" spans="1:26" ht="15.75" customHeight="1" x14ac:dyDescent="0.2">
      <c r="A222" s="359"/>
      <c r="B222" s="365"/>
      <c r="C222" s="360"/>
      <c r="D222" s="381"/>
      <c r="E222" s="360"/>
      <c r="F222" s="381"/>
      <c r="G222" s="360"/>
      <c r="I222" s="360"/>
      <c r="J222" s="360"/>
      <c r="K222" s="360"/>
      <c r="L222" s="360"/>
      <c r="M222" s="360"/>
      <c r="N222" s="360"/>
      <c r="O222" s="360"/>
      <c r="P222" s="360"/>
      <c r="Q222" s="360"/>
      <c r="R222" s="360"/>
    </row>
    <row r="223" spans="1:26" ht="27.95" customHeight="1" x14ac:dyDescent="0.2">
      <c r="A223" s="359"/>
      <c r="B223" s="695">
        <v>36</v>
      </c>
      <c r="C223" s="370"/>
      <c r="D223" s="379"/>
      <c r="E223" s="370" t="s">
        <v>147</v>
      </c>
      <c r="F223" s="379"/>
      <c r="G223" s="371" t="s">
        <v>147</v>
      </c>
      <c r="H223" s="377"/>
      <c r="I223" s="364">
        <v>2014</v>
      </c>
      <c r="J223" s="362">
        <f t="shared" si="3"/>
        <v>0</v>
      </c>
      <c r="K223" s="287"/>
      <c r="L223" s="287"/>
      <c r="M223" s="287"/>
      <c r="N223" s="366">
        <f>($L223+$M223+$P223)*(('C. Erlösobergrenze'!$H$9/'C. Erlösobergrenze'!$H$8)-1)</f>
        <v>0</v>
      </c>
      <c r="O223" s="366">
        <f>($L223+$M223+$P223)*(-(1.015^($I223-2013)-1))</f>
        <v>0</v>
      </c>
      <c r="P223" s="287"/>
      <c r="Q223" s="287"/>
      <c r="R223" s="287"/>
      <c r="S223" s="287"/>
      <c r="T223" s="287"/>
      <c r="U223" s="287"/>
      <c r="V223" s="360"/>
      <c r="W223" s="367">
        <f>(Y223-X223)*Z223/100</f>
        <v>0</v>
      </c>
      <c r="X223" s="368"/>
      <c r="Y223" s="368"/>
      <c r="Z223" s="287"/>
    </row>
    <row r="224" spans="1:26" ht="27.95" customHeight="1" x14ac:dyDescent="0.2">
      <c r="A224" s="359"/>
      <c r="B224" s="696"/>
      <c r="C224" s="359"/>
      <c r="D224" s="380"/>
      <c r="E224" s="359"/>
      <c r="F224" s="380"/>
      <c r="G224" s="359"/>
      <c r="I224" s="364">
        <v>2015</v>
      </c>
      <c r="J224" s="362">
        <f t="shared" si="3"/>
        <v>0</v>
      </c>
      <c r="K224" s="287"/>
      <c r="L224" s="287"/>
      <c r="M224" s="287"/>
      <c r="N224" s="366">
        <f>($L224+$M224+$P224)*(('C. Erlösobergrenze'!$H$10/'C. Erlösobergrenze'!$H$8)-1)</f>
        <v>0</v>
      </c>
      <c r="O224" s="366">
        <f>($L224+$M224+$P224)*(-(1.015^($I224-2013)-1))</f>
        <v>0</v>
      </c>
      <c r="P224" s="287"/>
      <c r="Q224" s="287"/>
      <c r="R224" s="287"/>
      <c r="S224" s="287"/>
      <c r="T224" s="287"/>
      <c r="U224" s="287"/>
      <c r="V224" s="360"/>
      <c r="W224" s="367">
        <f>(Y224-X224)*Z224/100</f>
        <v>0</v>
      </c>
      <c r="X224" s="368"/>
      <c r="Y224" s="368"/>
      <c r="Z224" s="287"/>
    </row>
    <row r="225" spans="1:26" ht="27.95" customHeight="1" x14ac:dyDescent="0.2">
      <c r="A225" s="359"/>
      <c r="B225" s="696"/>
      <c r="C225" s="359"/>
      <c r="D225" s="380"/>
      <c r="E225" s="359"/>
      <c r="F225" s="380"/>
      <c r="G225" s="359"/>
      <c r="I225" s="364">
        <v>2016</v>
      </c>
      <c r="J225" s="362">
        <f t="shared" si="3"/>
        <v>0</v>
      </c>
      <c r="K225" s="287"/>
      <c r="L225" s="287"/>
      <c r="M225" s="287"/>
      <c r="N225" s="366">
        <f>($L225+$M225+$P225)*(('C. Erlösobergrenze'!$H$11/'C. Erlösobergrenze'!$H$8)-1)</f>
        <v>0</v>
      </c>
      <c r="O225" s="366">
        <f>($L225+$M225+$P225)*(-(1.015^($I225-2013)-1))</f>
        <v>0</v>
      </c>
      <c r="P225" s="287"/>
      <c r="Q225" s="287"/>
      <c r="R225" s="287"/>
      <c r="S225" s="287"/>
      <c r="T225" s="287"/>
      <c r="U225" s="287"/>
      <c r="V225" s="360"/>
      <c r="W225" s="367">
        <f>(Y225-X225)*Z225/100</f>
        <v>0</v>
      </c>
      <c r="X225" s="368"/>
      <c r="Y225" s="368"/>
      <c r="Z225" s="287"/>
    </row>
    <row r="226" spans="1:26" ht="27.95" customHeight="1" x14ac:dyDescent="0.2">
      <c r="A226" s="359"/>
      <c r="B226" s="696"/>
      <c r="C226" s="359"/>
      <c r="D226" s="380"/>
      <c r="E226" s="359"/>
      <c r="F226" s="380"/>
      <c r="G226" s="359"/>
      <c r="I226" s="364">
        <v>2017</v>
      </c>
      <c r="J226" s="362">
        <f t="shared" si="3"/>
        <v>0</v>
      </c>
      <c r="K226" s="287"/>
      <c r="L226" s="287"/>
      <c r="M226" s="287"/>
      <c r="N226" s="366">
        <f>($L226+$M226+$P226)*(('C. Erlösobergrenze'!$H$12/'C. Erlösobergrenze'!$H$8)-1)</f>
        <v>0</v>
      </c>
      <c r="O226" s="366">
        <f>($L226+$M226+$P226)*(-(1.015^($I226-2013)-1))</f>
        <v>0</v>
      </c>
      <c r="P226" s="287"/>
      <c r="Q226" s="287"/>
      <c r="R226" s="287"/>
      <c r="S226" s="287"/>
      <c r="T226" s="287"/>
      <c r="U226" s="287"/>
      <c r="V226" s="360"/>
      <c r="W226" s="367">
        <f>(Y226-X226)*Z226/100</f>
        <v>0</v>
      </c>
      <c r="X226" s="368"/>
      <c r="Y226" s="368"/>
      <c r="Z226" s="287"/>
    </row>
    <row r="227" spans="1:26" ht="27.95" customHeight="1" x14ac:dyDescent="0.2">
      <c r="A227" s="359"/>
      <c r="B227" s="697"/>
      <c r="C227" s="359"/>
      <c r="D227" s="380"/>
      <c r="E227" s="359"/>
      <c r="F227" s="380"/>
      <c r="G227" s="359"/>
      <c r="I227" s="364">
        <v>2018</v>
      </c>
      <c r="J227" s="362">
        <f t="shared" si="3"/>
        <v>0</v>
      </c>
      <c r="K227" s="287"/>
      <c r="L227" s="287"/>
      <c r="M227" s="287"/>
      <c r="N227" s="366">
        <f>($L227+$M227+$P227)*(('C. Erlösobergrenze'!$H$13/'C. Erlösobergrenze'!$H$8)-1)</f>
        <v>0</v>
      </c>
      <c r="O227" s="366">
        <f>($L227+$M227+$P227)*(-(1.015^($I227-2013)-1))</f>
        <v>0</v>
      </c>
      <c r="P227" s="287"/>
      <c r="Q227" s="287"/>
      <c r="R227" s="287"/>
      <c r="S227" s="287"/>
      <c r="T227" s="287"/>
      <c r="U227" s="287"/>
      <c r="V227" s="360"/>
      <c r="W227" s="367">
        <f>(Y227-X227)*Z227/100</f>
        <v>0</v>
      </c>
      <c r="X227" s="368"/>
      <c r="Y227" s="368"/>
      <c r="Z227" s="287"/>
    </row>
    <row r="228" spans="1:26" ht="17.25" customHeight="1" x14ac:dyDescent="0.2">
      <c r="A228" s="359"/>
      <c r="B228" s="365"/>
      <c r="C228" s="360"/>
      <c r="D228" s="381"/>
      <c r="E228" s="360"/>
      <c r="F228" s="381"/>
      <c r="G228" s="360"/>
      <c r="I228" s="360"/>
      <c r="J228" s="360"/>
      <c r="K228" s="360"/>
      <c r="L228" s="360"/>
      <c r="M228" s="360"/>
      <c r="N228" s="360"/>
      <c r="O228" s="360"/>
      <c r="P228" s="360"/>
      <c r="Q228" s="360"/>
      <c r="R228" s="360"/>
    </row>
    <row r="229" spans="1:26" ht="27.95" customHeight="1" x14ac:dyDescent="0.2">
      <c r="A229" s="359"/>
      <c r="B229" s="695">
        <v>37</v>
      </c>
      <c r="C229" s="370"/>
      <c r="D229" s="379"/>
      <c r="E229" s="370" t="s">
        <v>147</v>
      </c>
      <c r="F229" s="379"/>
      <c r="G229" s="371" t="s">
        <v>147</v>
      </c>
      <c r="H229" s="377"/>
      <c r="I229" s="364">
        <v>2014</v>
      </c>
      <c r="J229" s="362">
        <f t="shared" si="3"/>
        <v>0</v>
      </c>
      <c r="K229" s="287"/>
      <c r="L229" s="287"/>
      <c r="M229" s="287"/>
      <c r="N229" s="366">
        <f>($L229+$M229+$P229)*(('C. Erlösobergrenze'!$H$9/'C. Erlösobergrenze'!$H$8)-1)</f>
        <v>0</v>
      </c>
      <c r="O229" s="366">
        <f>($L229+$M229+$P229)*(-(1.015^($I229-2013)-1))</f>
        <v>0</v>
      </c>
      <c r="P229" s="287"/>
      <c r="Q229" s="287"/>
      <c r="R229" s="287"/>
      <c r="S229" s="287"/>
      <c r="T229" s="287"/>
      <c r="U229" s="287"/>
      <c r="V229" s="360"/>
      <c r="W229" s="367">
        <f>(Y229-X229)*Z229/100</f>
        <v>0</v>
      </c>
      <c r="X229" s="368"/>
      <c r="Y229" s="368"/>
      <c r="Z229" s="287"/>
    </row>
    <row r="230" spans="1:26" ht="27.95" customHeight="1" x14ac:dyDescent="0.2">
      <c r="A230" s="359"/>
      <c r="B230" s="696"/>
      <c r="C230" s="359"/>
      <c r="D230" s="380"/>
      <c r="E230" s="359"/>
      <c r="F230" s="380"/>
      <c r="G230" s="359"/>
      <c r="I230" s="364">
        <v>2015</v>
      </c>
      <c r="J230" s="362">
        <f t="shared" si="3"/>
        <v>0</v>
      </c>
      <c r="K230" s="287"/>
      <c r="L230" s="287"/>
      <c r="M230" s="287"/>
      <c r="N230" s="366">
        <f>($L230+$M230+$P230)*(('C. Erlösobergrenze'!$H$10/'C. Erlösobergrenze'!$H$8)-1)</f>
        <v>0</v>
      </c>
      <c r="O230" s="366">
        <f>($L230+$M230+$P230)*(-(1.015^($I230-2013)-1))</f>
        <v>0</v>
      </c>
      <c r="P230" s="287"/>
      <c r="Q230" s="287"/>
      <c r="R230" s="287"/>
      <c r="S230" s="287"/>
      <c r="T230" s="287"/>
      <c r="U230" s="287"/>
      <c r="V230" s="360"/>
      <c r="W230" s="367">
        <f>(Y230-X230)*Z230/100</f>
        <v>0</v>
      </c>
      <c r="X230" s="368"/>
      <c r="Y230" s="368"/>
      <c r="Z230" s="287"/>
    </row>
    <row r="231" spans="1:26" ht="27.95" customHeight="1" x14ac:dyDescent="0.2">
      <c r="A231" s="359"/>
      <c r="B231" s="696"/>
      <c r="C231" s="359"/>
      <c r="D231" s="380"/>
      <c r="E231" s="359"/>
      <c r="F231" s="380"/>
      <c r="G231" s="359"/>
      <c r="I231" s="364">
        <v>2016</v>
      </c>
      <c r="J231" s="362">
        <f t="shared" si="3"/>
        <v>0</v>
      </c>
      <c r="K231" s="287"/>
      <c r="L231" s="287"/>
      <c r="M231" s="287"/>
      <c r="N231" s="366">
        <f>($L231+$M231+$P231)*(('C. Erlösobergrenze'!$H$11/'C. Erlösobergrenze'!$H$8)-1)</f>
        <v>0</v>
      </c>
      <c r="O231" s="366">
        <f>($L231+$M231+$P231)*(-(1.015^($I231-2013)-1))</f>
        <v>0</v>
      </c>
      <c r="P231" s="287"/>
      <c r="Q231" s="287"/>
      <c r="R231" s="287"/>
      <c r="S231" s="287"/>
      <c r="T231" s="287"/>
      <c r="U231" s="287"/>
      <c r="V231" s="360"/>
      <c r="W231" s="367">
        <f>(Y231-X231)*Z231/100</f>
        <v>0</v>
      </c>
      <c r="X231" s="368"/>
      <c r="Y231" s="368"/>
      <c r="Z231" s="287"/>
    </row>
    <row r="232" spans="1:26" ht="27.95" customHeight="1" x14ac:dyDescent="0.2">
      <c r="A232" s="359"/>
      <c r="B232" s="696"/>
      <c r="C232" s="359"/>
      <c r="D232" s="380"/>
      <c r="E232" s="359"/>
      <c r="F232" s="380"/>
      <c r="G232" s="359"/>
      <c r="I232" s="364">
        <v>2017</v>
      </c>
      <c r="J232" s="362">
        <f t="shared" si="3"/>
        <v>0</v>
      </c>
      <c r="K232" s="287"/>
      <c r="L232" s="287"/>
      <c r="M232" s="287"/>
      <c r="N232" s="366">
        <f>($L232+$M232+$P232)*(('C. Erlösobergrenze'!$H$12/'C. Erlösobergrenze'!$H$8)-1)</f>
        <v>0</v>
      </c>
      <c r="O232" s="366">
        <f>($L232+$M232+$P232)*(-(1.015^($I232-2013)-1))</f>
        <v>0</v>
      </c>
      <c r="P232" s="287"/>
      <c r="Q232" s="287"/>
      <c r="R232" s="287"/>
      <c r="S232" s="287"/>
      <c r="T232" s="287"/>
      <c r="U232" s="287"/>
      <c r="V232" s="360"/>
      <c r="W232" s="367">
        <f>(Y232-X232)*Z232/100</f>
        <v>0</v>
      </c>
      <c r="X232" s="368"/>
      <c r="Y232" s="368"/>
      <c r="Z232" s="287"/>
    </row>
    <row r="233" spans="1:26" ht="27.95" customHeight="1" x14ac:dyDescent="0.2">
      <c r="A233" s="359"/>
      <c r="B233" s="697"/>
      <c r="C233" s="359"/>
      <c r="D233" s="380"/>
      <c r="E233" s="359"/>
      <c r="F233" s="380"/>
      <c r="G233" s="359"/>
      <c r="I233" s="364">
        <v>2018</v>
      </c>
      <c r="J233" s="362">
        <f t="shared" si="3"/>
        <v>0</v>
      </c>
      <c r="K233" s="287"/>
      <c r="L233" s="287"/>
      <c r="M233" s="287"/>
      <c r="N233" s="366">
        <f>($L233+$M233+$P233)*(('C. Erlösobergrenze'!$H$13/'C. Erlösobergrenze'!$H$8)-1)</f>
        <v>0</v>
      </c>
      <c r="O233" s="366">
        <f>($L233+$M233+$P233)*(-(1.015^($I233-2013)-1))</f>
        <v>0</v>
      </c>
      <c r="P233" s="287"/>
      <c r="Q233" s="287"/>
      <c r="R233" s="287"/>
      <c r="S233" s="287"/>
      <c r="T233" s="287"/>
      <c r="U233" s="287"/>
      <c r="V233" s="360"/>
      <c r="W233" s="367">
        <f>(Y233-X233)*Z233/100</f>
        <v>0</v>
      </c>
      <c r="X233" s="368"/>
      <c r="Y233" s="368"/>
      <c r="Z233" s="287"/>
    </row>
    <row r="234" spans="1:26" ht="15" customHeight="1" x14ac:dyDescent="0.2">
      <c r="A234" s="359"/>
      <c r="B234" s="365"/>
      <c r="C234" s="360"/>
      <c r="D234" s="381"/>
      <c r="E234" s="360"/>
      <c r="F234" s="381"/>
      <c r="G234" s="360"/>
      <c r="I234" s="360"/>
      <c r="J234" s="360"/>
      <c r="K234" s="360"/>
      <c r="L234" s="360"/>
      <c r="M234" s="360"/>
      <c r="N234" s="360"/>
      <c r="O234" s="360"/>
      <c r="P234" s="360"/>
      <c r="Q234" s="360"/>
      <c r="R234" s="360"/>
    </row>
    <row r="235" spans="1:26" ht="27.95" customHeight="1" x14ac:dyDescent="0.2">
      <c r="A235" s="359"/>
      <c r="B235" s="695">
        <v>38</v>
      </c>
      <c r="C235" s="370"/>
      <c r="D235" s="379"/>
      <c r="E235" s="370" t="s">
        <v>147</v>
      </c>
      <c r="F235" s="379"/>
      <c r="G235" s="371" t="s">
        <v>147</v>
      </c>
      <c r="H235" s="377"/>
      <c r="I235" s="364">
        <v>2014</v>
      </c>
      <c r="J235" s="362">
        <f t="shared" si="3"/>
        <v>0</v>
      </c>
      <c r="K235" s="287"/>
      <c r="L235" s="287"/>
      <c r="M235" s="287"/>
      <c r="N235" s="366">
        <f>($L235+$M235+$P235)*(('C. Erlösobergrenze'!$H$9/'C. Erlösobergrenze'!$H$8)-1)</f>
        <v>0</v>
      </c>
      <c r="O235" s="366">
        <f>($L235+$M235+$P235)*(-(1.015^($I235-2013)-1))</f>
        <v>0</v>
      </c>
      <c r="P235" s="287"/>
      <c r="Q235" s="287"/>
      <c r="R235" s="287"/>
      <c r="S235" s="287"/>
      <c r="T235" s="287"/>
      <c r="U235" s="287"/>
      <c r="V235" s="360"/>
      <c r="W235" s="367">
        <f>(Y235-X235)*Z235/100</f>
        <v>0</v>
      </c>
      <c r="X235" s="368"/>
      <c r="Y235" s="368"/>
      <c r="Z235" s="287"/>
    </row>
    <row r="236" spans="1:26" ht="27.95" customHeight="1" x14ac:dyDescent="0.2">
      <c r="A236" s="359"/>
      <c r="B236" s="696"/>
      <c r="C236" s="359"/>
      <c r="D236" s="380"/>
      <c r="E236" s="359"/>
      <c r="F236" s="380"/>
      <c r="G236" s="359"/>
      <c r="I236" s="364">
        <v>2015</v>
      </c>
      <c r="J236" s="362">
        <f t="shared" si="3"/>
        <v>0</v>
      </c>
      <c r="K236" s="287"/>
      <c r="L236" s="287"/>
      <c r="M236" s="287"/>
      <c r="N236" s="366">
        <f>($L236+$M236+$P236)*(('C. Erlösobergrenze'!$H$10/'C. Erlösobergrenze'!$H$8)-1)</f>
        <v>0</v>
      </c>
      <c r="O236" s="366">
        <f>($L236+$M236+$P236)*(-(1.015^($I236-2013)-1))</f>
        <v>0</v>
      </c>
      <c r="P236" s="287"/>
      <c r="Q236" s="287"/>
      <c r="R236" s="287"/>
      <c r="S236" s="287"/>
      <c r="T236" s="287"/>
      <c r="U236" s="287"/>
      <c r="V236" s="360"/>
      <c r="W236" s="367">
        <f>(Y236-X236)*Z236/100</f>
        <v>0</v>
      </c>
      <c r="X236" s="368"/>
      <c r="Y236" s="368"/>
      <c r="Z236" s="287"/>
    </row>
    <row r="237" spans="1:26" ht="27.95" customHeight="1" x14ac:dyDescent="0.2">
      <c r="A237" s="359"/>
      <c r="B237" s="696"/>
      <c r="C237" s="359"/>
      <c r="D237" s="380"/>
      <c r="E237" s="359"/>
      <c r="F237" s="380"/>
      <c r="G237" s="359"/>
      <c r="I237" s="364">
        <v>2016</v>
      </c>
      <c r="J237" s="362">
        <f t="shared" si="3"/>
        <v>0</v>
      </c>
      <c r="K237" s="287"/>
      <c r="L237" s="287"/>
      <c r="M237" s="287"/>
      <c r="N237" s="366">
        <f>($L237+$M237+$P237)*(('C. Erlösobergrenze'!$H$11/'C. Erlösobergrenze'!$H$8)-1)</f>
        <v>0</v>
      </c>
      <c r="O237" s="366">
        <f>($L237+$M237+$P237)*(-(1.015^($I237-2013)-1))</f>
        <v>0</v>
      </c>
      <c r="P237" s="287"/>
      <c r="Q237" s="287"/>
      <c r="R237" s="287"/>
      <c r="S237" s="287"/>
      <c r="T237" s="287"/>
      <c r="U237" s="287"/>
      <c r="V237" s="360"/>
      <c r="W237" s="367">
        <f>(Y237-X237)*Z237/100</f>
        <v>0</v>
      </c>
      <c r="X237" s="368"/>
      <c r="Y237" s="368"/>
      <c r="Z237" s="287"/>
    </row>
    <row r="238" spans="1:26" ht="27.95" customHeight="1" x14ac:dyDescent="0.2">
      <c r="A238" s="359"/>
      <c r="B238" s="696"/>
      <c r="C238" s="359"/>
      <c r="D238" s="380"/>
      <c r="E238" s="359"/>
      <c r="F238" s="380"/>
      <c r="G238" s="359"/>
      <c r="I238" s="364">
        <v>2017</v>
      </c>
      <c r="J238" s="362">
        <f t="shared" si="3"/>
        <v>0</v>
      </c>
      <c r="K238" s="287"/>
      <c r="L238" s="287"/>
      <c r="M238" s="287"/>
      <c r="N238" s="366">
        <f>($L238+$M238+$P238)*(('C. Erlösobergrenze'!$H$12/'C. Erlösobergrenze'!$H$8)-1)</f>
        <v>0</v>
      </c>
      <c r="O238" s="366">
        <f>($L238+$M238+$P238)*(-(1.015^($I238-2013)-1))</f>
        <v>0</v>
      </c>
      <c r="P238" s="287"/>
      <c r="Q238" s="287"/>
      <c r="R238" s="287"/>
      <c r="S238" s="287"/>
      <c r="T238" s="287"/>
      <c r="U238" s="287"/>
      <c r="V238" s="360"/>
      <c r="W238" s="367">
        <f>(Y238-X238)*Z238/100</f>
        <v>0</v>
      </c>
      <c r="X238" s="368"/>
      <c r="Y238" s="368"/>
      <c r="Z238" s="287"/>
    </row>
    <row r="239" spans="1:26" ht="27.95" customHeight="1" x14ac:dyDescent="0.2">
      <c r="A239" s="359"/>
      <c r="B239" s="697"/>
      <c r="C239" s="359"/>
      <c r="D239" s="380"/>
      <c r="E239" s="359"/>
      <c r="F239" s="380"/>
      <c r="G239" s="359"/>
      <c r="I239" s="364">
        <v>2018</v>
      </c>
      <c r="J239" s="362">
        <f t="shared" si="3"/>
        <v>0</v>
      </c>
      <c r="K239" s="287"/>
      <c r="L239" s="287"/>
      <c r="M239" s="287"/>
      <c r="N239" s="366">
        <f>($L239+$M239+$P239)*(('C. Erlösobergrenze'!$H$13/'C. Erlösobergrenze'!$H$8)-1)</f>
        <v>0</v>
      </c>
      <c r="O239" s="366">
        <f>($L239+$M239+$P239)*(-(1.015^($I239-2013)-1))</f>
        <v>0</v>
      </c>
      <c r="P239" s="287"/>
      <c r="Q239" s="287"/>
      <c r="R239" s="287"/>
      <c r="S239" s="287"/>
      <c r="T239" s="287"/>
      <c r="U239" s="287"/>
      <c r="V239" s="360"/>
      <c r="W239" s="367">
        <f>(Y239-X239)*Z239/100</f>
        <v>0</v>
      </c>
      <c r="X239" s="368"/>
      <c r="Y239" s="368"/>
      <c r="Z239" s="287"/>
    </row>
    <row r="240" spans="1:26" ht="15.75" customHeight="1" x14ac:dyDescent="0.2">
      <c r="A240" s="359"/>
      <c r="B240" s="365"/>
      <c r="C240" s="360"/>
      <c r="D240" s="381"/>
      <c r="E240" s="360"/>
      <c r="F240" s="381"/>
      <c r="G240" s="360"/>
      <c r="I240" s="360"/>
      <c r="J240" s="360"/>
      <c r="K240" s="360"/>
      <c r="L240" s="360"/>
      <c r="M240" s="360"/>
      <c r="N240" s="360"/>
      <c r="O240" s="360"/>
      <c r="P240" s="360"/>
      <c r="Q240" s="360"/>
      <c r="R240" s="360"/>
    </row>
    <row r="241" spans="1:26" ht="27.95" customHeight="1" x14ac:dyDescent="0.2">
      <c r="A241" s="359"/>
      <c r="B241" s="695">
        <v>39</v>
      </c>
      <c r="C241" s="370"/>
      <c r="D241" s="379"/>
      <c r="E241" s="370" t="s">
        <v>147</v>
      </c>
      <c r="F241" s="379"/>
      <c r="G241" s="371" t="s">
        <v>147</v>
      </c>
      <c r="H241" s="377"/>
      <c r="I241" s="364">
        <v>2014</v>
      </c>
      <c r="J241" s="362">
        <f t="shared" si="3"/>
        <v>0</v>
      </c>
      <c r="K241" s="287"/>
      <c r="L241" s="287"/>
      <c r="M241" s="287"/>
      <c r="N241" s="366">
        <f>($L241+$M241+$P241)*(('C. Erlösobergrenze'!$H$9/'C. Erlösobergrenze'!$H$8)-1)</f>
        <v>0</v>
      </c>
      <c r="O241" s="366">
        <f>($L241+$M241+$P241)*(-(1.015^($I241-2013)-1))</f>
        <v>0</v>
      </c>
      <c r="P241" s="287"/>
      <c r="Q241" s="287"/>
      <c r="R241" s="287"/>
      <c r="S241" s="287"/>
      <c r="T241" s="287"/>
      <c r="U241" s="287"/>
      <c r="V241" s="360"/>
      <c r="W241" s="367">
        <f>(Y241-X241)*Z241/100</f>
        <v>0</v>
      </c>
      <c r="X241" s="368"/>
      <c r="Y241" s="368"/>
      <c r="Z241" s="287"/>
    </row>
    <row r="242" spans="1:26" ht="27.95" customHeight="1" x14ac:dyDescent="0.2">
      <c r="A242" s="359"/>
      <c r="B242" s="696"/>
      <c r="C242" s="359"/>
      <c r="D242" s="380"/>
      <c r="E242" s="359"/>
      <c r="F242" s="380"/>
      <c r="G242" s="359"/>
      <c r="I242" s="364">
        <v>2015</v>
      </c>
      <c r="J242" s="362">
        <f t="shared" si="3"/>
        <v>0</v>
      </c>
      <c r="K242" s="287"/>
      <c r="L242" s="287"/>
      <c r="M242" s="287"/>
      <c r="N242" s="366">
        <f>($L242+$M242+$P242)*(('C. Erlösobergrenze'!$H$10/'C. Erlösobergrenze'!$H$8)-1)</f>
        <v>0</v>
      </c>
      <c r="O242" s="366">
        <f>($L242+$M242+$P242)*(-(1.015^($I242-2013)-1))</f>
        <v>0</v>
      </c>
      <c r="P242" s="287"/>
      <c r="Q242" s="287"/>
      <c r="R242" s="287"/>
      <c r="S242" s="287"/>
      <c r="T242" s="287"/>
      <c r="U242" s="287"/>
      <c r="V242" s="360"/>
      <c r="W242" s="367">
        <f>(Y242-X242)*Z242/100</f>
        <v>0</v>
      </c>
      <c r="X242" s="368"/>
      <c r="Y242" s="368"/>
      <c r="Z242" s="287"/>
    </row>
    <row r="243" spans="1:26" ht="27.95" customHeight="1" x14ac:dyDescent="0.2">
      <c r="A243" s="359"/>
      <c r="B243" s="696"/>
      <c r="C243" s="359"/>
      <c r="D243" s="380"/>
      <c r="E243" s="359"/>
      <c r="F243" s="380"/>
      <c r="G243" s="359"/>
      <c r="I243" s="364">
        <v>2016</v>
      </c>
      <c r="J243" s="362">
        <f t="shared" si="3"/>
        <v>0</v>
      </c>
      <c r="K243" s="287"/>
      <c r="L243" s="287"/>
      <c r="M243" s="287"/>
      <c r="N243" s="366">
        <f>($L243+$M243+$P243)*(('C. Erlösobergrenze'!$H$11/'C. Erlösobergrenze'!$H$8)-1)</f>
        <v>0</v>
      </c>
      <c r="O243" s="366">
        <f>($L243+$M243+$P243)*(-(1.015^($I243-2013)-1))</f>
        <v>0</v>
      </c>
      <c r="P243" s="287"/>
      <c r="Q243" s="287"/>
      <c r="R243" s="287"/>
      <c r="S243" s="287"/>
      <c r="T243" s="287"/>
      <c r="U243" s="287"/>
      <c r="V243" s="360"/>
      <c r="W243" s="367">
        <f>(Y243-X243)*Z243/100</f>
        <v>0</v>
      </c>
      <c r="X243" s="368"/>
      <c r="Y243" s="368"/>
      <c r="Z243" s="287"/>
    </row>
    <row r="244" spans="1:26" ht="27.95" customHeight="1" x14ac:dyDescent="0.2">
      <c r="A244" s="359"/>
      <c r="B244" s="696"/>
      <c r="C244" s="359"/>
      <c r="D244" s="380"/>
      <c r="E244" s="359"/>
      <c r="F244" s="380"/>
      <c r="G244" s="359"/>
      <c r="I244" s="364">
        <v>2017</v>
      </c>
      <c r="J244" s="362">
        <f t="shared" si="3"/>
        <v>0</v>
      </c>
      <c r="K244" s="287"/>
      <c r="L244" s="287"/>
      <c r="M244" s="287"/>
      <c r="N244" s="366">
        <f>($L244+$M244+$P244)*(('C. Erlösobergrenze'!$H$12/'C. Erlösobergrenze'!$H$8)-1)</f>
        <v>0</v>
      </c>
      <c r="O244" s="366">
        <f>($L244+$M244+$P244)*(-(1.015^($I244-2013)-1))</f>
        <v>0</v>
      </c>
      <c r="P244" s="287"/>
      <c r="Q244" s="287"/>
      <c r="R244" s="287"/>
      <c r="S244" s="287"/>
      <c r="T244" s="287"/>
      <c r="U244" s="287"/>
      <c r="V244" s="360"/>
      <c r="W244" s="367">
        <f>(Y244-X244)*Z244/100</f>
        <v>0</v>
      </c>
      <c r="X244" s="368"/>
      <c r="Y244" s="368"/>
      <c r="Z244" s="287"/>
    </row>
    <row r="245" spans="1:26" ht="27.95" customHeight="1" x14ac:dyDescent="0.2">
      <c r="A245" s="359"/>
      <c r="B245" s="697"/>
      <c r="C245" s="359"/>
      <c r="D245" s="380"/>
      <c r="E245" s="359"/>
      <c r="F245" s="380"/>
      <c r="G245" s="359"/>
      <c r="I245" s="364">
        <v>2018</v>
      </c>
      <c r="J245" s="362">
        <f t="shared" si="3"/>
        <v>0</v>
      </c>
      <c r="K245" s="287"/>
      <c r="L245" s="287"/>
      <c r="M245" s="287"/>
      <c r="N245" s="366">
        <f>($L245+$M245+$P245)*(('C. Erlösobergrenze'!$H$13/'C. Erlösobergrenze'!$H$8)-1)</f>
        <v>0</v>
      </c>
      <c r="O245" s="366">
        <f>($L245+$M245+$P245)*(-(1.015^($I245-2013)-1))</f>
        <v>0</v>
      </c>
      <c r="P245" s="287"/>
      <c r="Q245" s="287"/>
      <c r="R245" s="287"/>
      <c r="S245" s="287"/>
      <c r="T245" s="287"/>
      <c r="U245" s="287"/>
      <c r="V245" s="360"/>
      <c r="W245" s="367">
        <f>(Y245-X245)*Z245/100</f>
        <v>0</v>
      </c>
      <c r="X245" s="368"/>
      <c r="Y245" s="368"/>
      <c r="Z245" s="287"/>
    </row>
    <row r="246" spans="1:26" ht="15.75" customHeight="1" x14ac:dyDescent="0.2">
      <c r="A246" s="359"/>
      <c r="B246" s="365"/>
      <c r="C246" s="360"/>
      <c r="D246" s="381"/>
      <c r="E246" s="360"/>
      <c r="F246" s="381"/>
      <c r="G246" s="360"/>
      <c r="I246" s="360"/>
      <c r="J246" s="360"/>
      <c r="K246" s="360"/>
      <c r="L246" s="360"/>
      <c r="M246" s="360"/>
      <c r="N246" s="360"/>
      <c r="O246" s="360"/>
      <c r="P246" s="360"/>
      <c r="Q246" s="360"/>
      <c r="R246" s="360"/>
    </row>
    <row r="247" spans="1:26" ht="27.95" customHeight="1" x14ac:dyDescent="0.2">
      <c r="A247" s="359"/>
      <c r="B247" s="695">
        <v>40</v>
      </c>
      <c r="C247" s="370"/>
      <c r="D247" s="379"/>
      <c r="E247" s="370" t="s">
        <v>147</v>
      </c>
      <c r="F247" s="379"/>
      <c r="G247" s="371" t="s">
        <v>147</v>
      </c>
      <c r="H247" s="377"/>
      <c r="I247" s="364">
        <v>2014</v>
      </c>
      <c r="J247" s="362">
        <f t="shared" si="3"/>
        <v>0</v>
      </c>
      <c r="K247" s="287"/>
      <c r="L247" s="287"/>
      <c r="M247" s="287"/>
      <c r="N247" s="366">
        <f>($L247+$M247+$P247)*(('C. Erlösobergrenze'!$H$9/'C. Erlösobergrenze'!$H$8)-1)</f>
        <v>0</v>
      </c>
      <c r="O247" s="366">
        <f>($L247+$M247+$P247)*(-(1.015^($I247-2013)-1))</f>
        <v>0</v>
      </c>
      <c r="P247" s="287"/>
      <c r="Q247" s="287"/>
      <c r="R247" s="287"/>
      <c r="S247" s="287"/>
      <c r="T247" s="287"/>
      <c r="U247" s="287"/>
      <c r="V247" s="360"/>
      <c r="W247" s="367">
        <f>(Y247-X247)*Z247/100</f>
        <v>0</v>
      </c>
      <c r="X247" s="368"/>
      <c r="Y247" s="368"/>
      <c r="Z247" s="287"/>
    </row>
    <row r="248" spans="1:26" ht="27.95" customHeight="1" x14ac:dyDescent="0.2">
      <c r="A248" s="359"/>
      <c r="B248" s="696"/>
      <c r="C248" s="359"/>
      <c r="D248" s="380"/>
      <c r="E248" s="359"/>
      <c r="F248" s="380"/>
      <c r="G248" s="359"/>
      <c r="I248" s="364">
        <v>2015</v>
      </c>
      <c r="J248" s="362">
        <f t="shared" si="3"/>
        <v>0</v>
      </c>
      <c r="K248" s="287"/>
      <c r="L248" s="287"/>
      <c r="M248" s="287"/>
      <c r="N248" s="366">
        <f>($L248+$M248+$P248)*(('C. Erlösobergrenze'!$H$10/'C. Erlösobergrenze'!$H$8)-1)</f>
        <v>0</v>
      </c>
      <c r="O248" s="366">
        <f>($L248+$M248+$P248)*(-(1.015^($I248-2013)-1))</f>
        <v>0</v>
      </c>
      <c r="P248" s="287"/>
      <c r="Q248" s="287"/>
      <c r="R248" s="287"/>
      <c r="S248" s="287"/>
      <c r="T248" s="287"/>
      <c r="U248" s="287"/>
      <c r="V248" s="360"/>
      <c r="W248" s="367">
        <f>(Y248-X248)*Z248/100</f>
        <v>0</v>
      </c>
      <c r="X248" s="368"/>
      <c r="Y248" s="368"/>
      <c r="Z248" s="287"/>
    </row>
    <row r="249" spans="1:26" ht="27.95" customHeight="1" x14ac:dyDescent="0.2">
      <c r="A249" s="359"/>
      <c r="B249" s="696"/>
      <c r="C249" s="359"/>
      <c r="D249" s="380"/>
      <c r="E249" s="359"/>
      <c r="F249" s="380"/>
      <c r="G249" s="359"/>
      <c r="I249" s="364">
        <v>2016</v>
      </c>
      <c r="J249" s="362">
        <f t="shared" si="3"/>
        <v>0</v>
      </c>
      <c r="K249" s="287"/>
      <c r="L249" s="287"/>
      <c r="M249" s="287"/>
      <c r="N249" s="366">
        <f>($L249+$M249+$P249)*(('C. Erlösobergrenze'!$H$11/'C. Erlösobergrenze'!$H$8)-1)</f>
        <v>0</v>
      </c>
      <c r="O249" s="366">
        <f>($L249+$M249+$P249)*(-(1.015^($I249-2013)-1))</f>
        <v>0</v>
      </c>
      <c r="P249" s="287"/>
      <c r="Q249" s="287"/>
      <c r="R249" s="287"/>
      <c r="S249" s="287"/>
      <c r="T249" s="287"/>
      <c r="U249" s="287"/>
      <c r="V249" s="360"/>
      <c r="W249" s="367">
        <f>(Y249-X249)*Z249/100</f>
        <v>0</v>
      </c>
      <c r="X249" s="368"/>
      <c r="Y249" s="368"/>
      <c r="Z249" s="287"/>
    </row>
    <row r="250" spans="1:26" ht="27.95" customHeight="1" x14ac:dyDescent="0.2">
      <c r="A250" s="359"/>
      <c r="B250" s="696"/>
      <c r="C250" s="359"/>
      <c r="D250" s="380"/>
      <c r="E250" s="359"/>
      <c r="F250" s="380"/>
      <c r="G250" s="359"/>
      <c r="I250" s="364">
        <v>2017</v>
      </c>
      <c r="J250" s="362">
        <f t="shared" si="3"/>
        <v>0</v>
      </c>
      <c r="K250" s="287"/>
      <c r="L250" s="287"/>
      <c r="M250" s="287"/>
      <c r="N250" s="366">
        <f>($L250+$M250+$P250)*(('C. Erlösobergrenze'!$H$12/'C. Erlösobergrenze'!$H$8)-1)</f>
        <v>0</v>
      </c>
      <c r="O250" s="366">
        <f>($L250+$M250+$P250)*(-(1.015^($I250-2013)-1))</f>
        <v>0</v>
      </c>
      <c r="P250" s="287"/>
      <c r="Q250" s="287"/>
      <c r="R250" s="287"/>
      <c r="S250" s="287"/>
      <c r="T250" s="287"/>
      <c r="U250" s="287"/>
      <c r="V250" s="360"/>
      <c r="W250" s="367">
        <f>(Y250-X250)*Z250/100</f>
        <v>0</v>
      </c>
      <c r="X250" s="368"/>
      <c r="Y250" s="368"/>
      <c r="Z250" s="287"/>
    </row>
    <row r="251" spans="1:26" ht="27.95" customHeight="1" x14ac:dyDescent="0.2">
      <c r="A251" s="359"/>
      <c r="B251" s="697"/>
      <c r="C251" s="359"/>
      <c r="D251" s="380"/>
      <c r="E251" s="359"/>
      <c r="F251" s="380"/>
      <c r="G251" s="359"/>
      <c r="I251" s="364">
        <v>2018</v>
      </c>
      <c r="J251" s="362">
        <f t="shared" si="3"/>
        <v>0</v>
      </c>
      <c r="K251" s="287"/>
      <c r="L251" s="287"/>
      <c r="M251" s="287"/>
      <c r="N251" s="366">
        <f>($L251+$M251+$P251)*(('C. Erlösobergrenze'!$H$13/'C. Erlösobergrenze'!$H$8)-1)</f>
        <v>0</v>
      </c>
      <c r="O251" s="366">
        <f>($L251+$M251+$P251)*(-(1.015^($I251-2013)-1))</f>
        <v>0</v>
      </c>
      <c r="P251" s="287"/>
      <c r="Q251" s="287"/>
      <c r="R251" s="287"/>
      <c r="S251" s="287"/>
      <c r="T251" s="287"/>
      <c r="U251" s="287"/>
      <c r="V251" s="360"/>
      <c r="W251" s="367">
        <f>(Y251-X251)*Z251/100</f>
        <v>0</v>
      </c>
      <c r="X251" s="368"/>
      <c r="Y251" s="368"/>
      <c r="Z251" s="287"/>
    </row>
    <row r="252" spans="1:26" ht="12" customHeight="1" x14ac:dyDescent="0.2">
      <c r="A252" s="359"/>
      <c r="B252" s="365"/>
      <c r="C252" s="360"/>
      <c r="D252" s="381"/>
      <c r="E252" s="360"/>
      <c r="F252" s="381"/>
      <c r="G252" s="360"/>
      <c r="I252" s="360"/>
      <c r="J252" s="360"/>
      <c r="K252" s="360"/>
      <c r="L252" s="360"/>
      <c r="M252" s="360"/>
      <c r="N252" s="360"/>
      <c r="O252" s="360"/>
      <c r="P252" s="360"/>
      <c r="Q252" s="360"/>
      <c r="R252" s="360"/>
    </row>
    <row r="253" spans="1:26" ht="27.95" customHeight="1" x14ac:dyDescent="0.2">
      <c r="A253" s="359"/>
      <c r="B253" s="695">
        <v>41</v>
      </c>
      <c r="C253" s="370"/>
      <c r="D253" s="379"/>
      <c r="E253" s="370" t="s">
        <v>147</v>
      </c>
      <c r="F253" s="379"/>
      <c r="G253" s="371" t="s">
        <v>147</v>
      </c>
      <c r="H253" s="377"/>
      <c r="I253" s="364">
        <v>2014</v>
      </c>
      <c r="J253" s="362">
        <f t="shared" si="3"/>
        <v>0</v>
      </c>
      <c r="K253" s="287"/>
      <c r="L253" s="287"/>
      <c r="M253" s="287"/>
      <c r="N253" s="366">
        <f>($L253+$M253+$P253)*(('C. Erlösobergrenze'!$H$9/'C. Erlösobergrenze'!$H$8)-1)</f>
        <v>0</v>
      </c>
      <c r="O253" s="366">
        <f>($L253+$M253+$P253)*(-(1.015^($I253-2013)-1))</f>
        <v>0</v>
      </c>
      <c r="P253" s="287"/>
      <c r="Q253" s="287"/>
      <c r="R253" s="287"/>
      <c r="S253" s="287"/>
      <c r="T253" s="287"/>
      <c r="U253" s="287"/>
      <c r="V253" s="360"/>
      <c r="W253" s="367">
        <f>(Y253-X253)*Z253/100</f>
        <v>0</v>
      </c>
      <c r="X253" s="368"/>
      <c r="Y253" s="368"/>
      <c r="Z253" s="287"/>
    </row>
    <row r="254" spans="1:26" ht="27.95" customHeight="1" x14ac:dyDescent="0.2">
      <c r="A254" s="359"/>
      <c r="B254" s="696"/>
      <c r="C254" s="359"/>
      <c r="D254" s="380"/>
      <c r="E254" s="359"/>
      <c r="F254" s="380"/>
      <c r="G254" s="359"/>
      <c r="I254" s="364">
        <v>2015</v>
      </c>
      <c r="J254" s="362">
        <f t="shared" si="3"/>
        <v>0</v>
      </c>
      <c r="K254" s="287"/>
      <c r="L254" s="287"/>
      <c r="M254" s="287"/>
      <c r="N254" s="366">
        <f>($L254+$M254+$P254)*(('C. Erlösobergrenze'!$H$10/'C. Erlösobergrenze'!$H$8)-1)</f>
        <v>0</v>
      </c>
      <c r="O254" s="366">
        <f>($L254+$M254+$P254)*(-(1.015^($I254-2013)-1))</f>
        <v>0</v>
      </c>
      <c r="P254" s="287"/>
      <c r="Q254" s="287"/>
      <c r="R254" s="287"/>
      <c r="S254" s="287"/>
      <c r="T254" s="287"/>
      <c r="U254" s="287"/>
      <c r="V254" s="360"/>
      <c r="W254" s="367">
        <f>(Y254-X254)*Z254/100</f>
        <v>0</v>
      </c>
      <c r="X254" s="368"/>
      <c r="Y254" s="368"/>
      <c r="Z254" s="287"/>
    </row>
    <row r="255" spans="1:26" ht="27.95" customHeight="1" x14ac:dyDescent="0.2">
      <c r="A255" s="359"/>
      <c r="B255" s="696"/>
      <c r="C255" s="359"/>
      <c r="D255" s="380"/>
      <c r="E255" s="359"/>
      <c r="F255" s="380"/>
      <c r="G255" s="359"/>
      <c r="I255" s="364">
        <v>2016</v>
      </c>
      <c r="J255" s="362">
        <f t="shared" si="3"/>
        <v>0</v>
      </c>
      <c r="K255" s="287"/>
      <c r="L255" s="287"/>
      <c r="M255" s="287"/>
      <c r="N255" s="366">
        <f>($L255+$M255+$P255)*(('C. Erlösobergrenze'!$H$11/'C. Erlösobergrenze'!$H$8)-1)</f>
        <v>0</v>
      </c>
      <c r="O255" s="366">
        <f>($L255+$M255+$P255)*(-(1.015^($I255-2013)-1))</f>
        <v>0</v>
      </c>
      <c r="P255" s="287"/>
      <c r="Q255" s="287"/>
      <c r="R255" s="287"/>
      <c r="S255" s="287"/>
      <c r="T255" s="287"/>
      <c r="U255" s="287"/>
      <c r="V255" s="360"/>
      <c r="W255" s="367">
        <f>(Y255-X255)*Z255/100</f>
        <v>0</v>
      </c>
      <c r="X255" s="368"/>
      <c r="Y255" s="368"/>
      <c r="Z255" s="287"/>
    </row>
    <row r="256" spans="1:26" ht="27.95" customHeight="1" x14ac:dyDescent="0.2">
      <c r="A256" s="359"/>
      <c r="B256" s="696"/>
      <c r="C256" s="359"/>
      <c r="D256" s="380"/>
      <c r="E256" s="359"/>
      <c r="F256" s="380"/>
      <c r="G256" s="359"/>
      <c r="I256" s="364">
        <v>2017</v>
      </c>
      <c r="J256" s="362">
        <f t="shared" si="3"/>
        <v>0</v>
      </c>
      <c r="K256" s="287"/>
      <c r="L256" s="287"/>
      <c r="M256" s="287"/>
      <c r="N256" s="366">
        <f>($L256+$M256+$P256)*(('C. Erlösobergrenze'!$H$12/'C. Erlösobergrenze'!$H$8)-1)</f>
        <v>0</v>
      </c>
      <c r="O256" s="366">
        <f>($L256+$M256+$P256)*(-(1.015^($I256-2013)-1))</f>
        <v>0</v>
      </c>
      <c r="P256" s="287"/>
      <c r="Q256" s="287"/>
      <c r="R256" s="287"/>
      <c r="S256" s="287"/>
      <c r="T256" s="287"/>
      <c r="U256" s="287"/>
      <c r="V256" s="360"/>
      <c r="W256" s="367">
        <f>(Y256-X256)*Z256/100</f>
        <v>0</v>
      </c>
      <c r="X256" s="368"/>
      <c r="Y256" s="368"/>
      <c r="Z256" s="287"/>
    </row>
    <row r="257" spans="1:26" ht="27.95" customHeight="1" x14ac:dyDescent="0.2">
      <c r="A257" s="359"/>
      <c r="B257" s="697"/>
      <c r="C257" s="359"/>
      <c r="D257" s="380"/>
      <c r="E257" s="359"/>
      <c r="F257" s="380"/>
      <c r="G257" s="359"/>
      <c r="I257" s="364">
        <v>2018</v>
      </c>
      <c r="J257" s="362">
        <f t="shared" si="3"/>
        <v>0</v>
      </c>
      <c r="K257" s="287"/>
      <c r="L257" s="287"/>
      <c r="M257" s="287"/>
      <c r="N257" s="366">
        <f>($L257+$M257+$P257)*(('C. Erlösobergrenze'!$H$13/'C. Erlösobergrenze'!$H$8)-1)</f>
        <v>0</v>
      </c>
      <c r="O257" s="366">
        <f>($L257+$M257+$P257)*(-(1.015^($I257-2013)-1))</f>
        <v>0</v>
      </c>
      <c r="P257" s="287"/>
      <c r="Q257" s="287"/>
      <c r="R257" s="287"/>
      <c r="S257" s="287"/>
      <c r="T257" s="287"/>
      <c r="U257" s="287"/>
      <c r="V257" s="360"/>
      <c r="W257" s="367">
        <f>(Y257-X257)*Z257/100</f>
        <v>0</v>
      </c>
      <c r="X257" s="368"/>
      <c r="Y257" s="368"/>
      <c r="Z257" s="287"/>
    </row>
    <row r="258" spans="1:26" ht="13.5" customHeight="1" x14ac:dyDescent="0.2">
      <c r="A258" s="359"/>
      <c r="B258" s="365"/>
      <c r="C258" s="360"/>
      <c r="D258" s="381"/>
      <c r="E258" s="360"/>
      <c r="F258" s="381"/>
      <c r="G258" s="360"/>
      <c r="I258" s="360"/>
      <c r="J258" s="360"/>
      <c r="K258" s="360"/>
      <c r="L258" s="360"/>
      <c r="M258" s="360"/>
      <c r="N258" s="360"/>
      <c r="O258" s="360"/>
      <c r="P258" s="360"/>
      <c r="Q258" s="360"/>
      <c r="R258" s="360"/>
    </row>
    <row r="259" spans="1:26" ht="27.95" customHeight="1" x14ac:dyDescent="0.2">
      <c r="A259" s="359"/>
      <c r="B259" s="695">
        <v>42</v>
      </c>
      <c r="C259" s="370"/>
      <c r="D259" s="379"/>
      <c r="E259" s="370" t="s">
        <v>147</v>
      </c>
      <c r="F259" s="379"/>
      <c r="G259" s="371" t="s">
        <v>147</v>
      </c>
      <c r="H259" s="377"/>
      <c r="I259" s="364">
        <v>2014</v>
      </c>
      <c r="J259" s="362">
        <f t="shared" si="3"/>
        <v>0</v>
      </c>
      <c r="K259" s="287"/>
      <c r="L259" s="287"/>
      <c r="M259" s="287"/>
      <c r="N259" s="366">
        <f>($L259+$M259+$P259)*(('C. Erlösobergrenze'!$H$9/'C. Erlösobergrenze'!$H$8)-1)</f>
        <v>0</v>
      </c>
      <c r="O259" s="366">
        <f>($L259+$M259+$P259)*(-(1.015^($I259-2013)-1))</f>
        <v>0</v>
      </c>
      <c r="P259" s="287"/>
      <c r="Q259" s="287"/>
      <c r="R259" s="287"/>
      <c r="S259" s="287"/>
      <c r="T259" s="287"/>
      <c r="U259" s="287"/>
      <c r="V259" s="360"/>
      <c r="W259" s="367">
        <f>(Y259-X259)*Z259/100</f>
        <v>0</v>
      </c>
      <c r="X259" s="368"/>
      <c r="Y259" s="368"/>
      <c r="Z259" s="287"/>
    </row>
    <row r="260" spans="1:26" ht="27.95" customHeight="1" x14ac:dyDescent="0.2">
      <c r="A260" s="359"/>
      <c r="B260" s="696"/>
      <c r="C260" s="359"/>
      <c r="D260" s="380"/>
      <c r="E260" s="359"/>
      <c r="F260" s="380"/>
      <c r="G260" s="359"/>
      <c r="I260" s="364">
        <v>2015</v>
      </c>
      <c r="J260" s="362">
        <f t="shared" si="3"/>
        <v>0</v>
      </c>
      <c r="K260" s="287"/>
      <c r="L260" s="287"/>
      <c r="M260" s="287"/>
      <c r="N260" s="366">
        <f>($L260+$M260+$P260)*(('C. Erlösobergrenze'!$H$10/'C. Erlösobergrenze'!$H$8)-1)</f>
        <v>0</v>
      </c>
      <c r="O260" s="366">
        <f>($L260+$M260+$P260)*(-(1.015^($I260-2013)-1))</f>
        <v>0</v>
      </c>
      <c r="P260" s="287"/>
      <c r="Q260" s="287"/>
      <c r="R260" s="287"/>
      <c r="S260" s="287"/>
      <c r="T260" s="287"/>
      <c r="U260" s="287"/>
      <c r="V260" s="360"/>
      <c r="W260" s="367">
        <f>(Y260-X260)*Z260/100</f>
        <v>0</v>
      </c>
      <c r="X260" s="368"/>
      <c r="Y260" s="368"/>
      <c r="Z260" s="287"/>
    </row>
    <row r="261" spans="1:26" ht="27.95" customHeight="1" x14ac:dyDescent="0.2">
      <c r="A261" s="359"/>
      <c r="B261" s="696"/>
      <c r="C261" s="359"/>
      <c r="D261" s="380"/>
      <c r="E261" s="359"/>
      <c r="F261" s="380"/>
      <c r="G261" s="359"/>
      <c r="I261" s="364">
        <v>2016</v>
      </c>
      <c r="J261" s="362">
        <f t="shared" si="3"/>
        <v>0</v>
      </c>
      <c r="K261" s="287"/>
      <c r="L261" s="287"/>
      <c r="M261" s="287"/>
      <c r="N261" s="366">
        <f>($L261+$M261+$P261)*(('C. Erlösobergrenze'!$H$11/'C. Erlösobergrenze'!$H$8)-1)</f>
        <v>0</v>
      </c>
      <c r="O261" s="366">
        <f>($L261+$M261+$P261)*(-(1.015^($I261-2013)-1))</f>
        <v>0</v>
      </c>
      <c r="P261" s="287"/>
      <c r="Q261" s="287"/>
      <c r="R261" s="287"/>
      <c r="S261" s="287"/>
      <c r="T261" s="287"/>
      <c r="U261" s="287"/>
      <c r="V261" s="360"/>
      <c r="W261" s="367">
        <f>(Y261-X261)*Z261/100</f>
        <v>0</v>
      </c>
      <c r="X261" s="368"/>
      <c r="Y261" s="368"/>
      <c r="Z261" s="287"/>
    </row>
    <row r="262" spans="1:26" ht="27.95" customHeight="1" x14ac:dyDescent="0.2">
      <c r="A262" s="359"/>
      <c r="B262" s="696"/>
      <c r="C262" s="359"/>
      <c r="D262" s="380"/>
      <c r="E262" s="359"/>
      <c r="F262" s="380"/>
      <c r="G262" s="359"/>
      <c r="I262" s="364">
        <v>2017</v>
      </c>
      <c r="J262" s="362">
        <f t="shared" si="3"/>
        <v>0</v>
      </c>
      <c r="K262" s="287"/>
      <c r="L262" s="287"/>
      <c r="M262" s="287"/>
      <c r="N262" s="366">
        <f>($L262+$M262+$P262)*(('C. Erlösobergrenze'!$H$12/'C. Erlösobergrenze'!$H$8)-1)</f>
        <v>0</v>
      </c>
      <c r="O262" s="366">
        <f>($L262+$M262+$P262)*(-(1.015^($I262-2013)-1))</f>
        <v>0</v>
      </c>
      <c r="P262" s="287"/>
      <c r="Q262" s="287"/>
      <c r="R262" s="287"/>
      <c r="S262" s="287"/>
      <c r="T262" s="287"/>
      <c r="U262" s="287"/>
      <c r="V262" s="360"/>
      <c r="W262" s="367">
        <f>(Y262-X262)*Z262/100</f>
        <v>0</v>
      </c>
      <c r="X262" s="368"/>
      <c r="Y262" s="368"/>
      <c r="Z262" s="287"/>
    </row>
    <row r="263" spans="1:26" ht="27.95" customHeight="1" x14ac:dyDescent="0.2">
      <c r="A263" s="359"/>
      <c r="B263" s="697"/>
      <c r="C263" s="359"/>
      <c r="D263" s="380"/>
      <c r="E263" s="359"/>
      <c r="F263" s="380"/>
      <c r="G263" s="359"/>
      <c r="I263" s="364">
        <v>2018</v>
      </c>
      <c r="J263" s="362">
        <f t="shared" si="3"/>
        <v>0</v>
      </c>
      <c r="K263" s="287"/>
      <c r="L263" s="287"/>
      <c r="M263" s="287"/>
      <c r="N263" s="366">
        <f>($L263+$M263+$P263)*(('C. Erlösobergrenze'!$H$13/'C. Erlösobergrenze'!$H$8)-1)</f>
        <v>0</v>
      </c>
      <c r="O263" s="366">
        <f>($L263+$M263+$P263)*(-(1.015^($I263-2013)-1))</f>
        <v>0</v>
      </c>
      <c r="P263" s="287"/>
      <c r="Q263" s="287"/>
      <c r="R263" s="287"/>
      <c r="S263" s="287"/>
      <c r="T263" s="287"/>
      <c r="U263" s="287"/>
      <c r="V263" s="360"/>
      <c r="W263" s="367">
        <f>(Y263-X263)*Z263/100</f>
        <v>0</v>
      </c>
      <c r="X263" s="368"/>
      <c r="Y263" s="368"/>
      <c r="Z263" s="287"/>
    </row>
    <row r="264" spans="1:26" ht="15" customHeight="1" x14ac:dyDescent="0.2">
      <c r="A264" s="359"/>
      <c r="B264" s="365"/>
      <c r="C264" s="360"/>
      <c r="D264" s="381"/>
      <c r="E264" s="360"/>
      <c r="F264" s="381"/>
      <c r="G264" s="360"/>
      <c r="I264" s="360"/>
      <c r="J264" s="360"/>
      <c r="K264" s="360"/>
      <c r="L264" s="360"/>
      <c r="M264" s="360"/>
      <c r="N264" s="360"/>
      <c r="O264" s="360"/>
      <c r="P264" s="360"/>
      <c r="Q264" s="360"/>
      <c r="R264" s="360"/>
    </row>
    <row r="265" spans="1:26" ht="27.95" customHeight="1" x14ac:dyDescent="0.2">
      <c r="A265" s="359"/>
      <c r="B265" s="695">
        <v>43</v>
      </c>
      <c r="C265" s="370"/>
      <c r="D265" s="379"/>
      <c r="E265" s="370" t="s">
        <v>147</v>
      </c>
      <c r="F265" s="379"/>
      <c r="G265" s="371" t="s">
        <v>147</v>
      </c>
      <c r="H265" s="377"/>
      <c r="I265" s="364">
        <v>2014</v>
      </c>
      <c r="J265" s="362">
        <f t="shared" si="3"/>
        <v>0</v>
      </c>
      <c r="K265" s="287"/>
      <c r="L265" s="287"/>
      <c r="M265" s="287"/>
      <c r="N265" s="366">
        <f>($L265+$M265+$P265)*(('C. Erlösobergrenze'!$H$9/'C. Erlösobergrenze'!$H$8)-1)</f>
        <v>0</v>
      </c>
      <c r="O265" s="366">
        <f>($L265+$M265+$P265)*(-(1.015^($I265-2013)-1))</f>
        <v>0</v>
      </c>
      <c r="P265" s="287"/>
      <c r="Q265" s="287"/>
      <c r="R265" s="287"/>
      <c r="S265" s="287"/>
      <c r="T265" s="287"/>
      <c r="U265" s="287"/>
      <c r="V265" s="360"/>
      <c r="W265" s="367">
        <f>(Y265-X265)*Z265/100</f>
        <v>0</v>
      </c>
      <c r="X265" s="368"/>
      <c r="Y265" s="368"/>
      <c r="Z265" s="287"/>
    </row>
    <row r="266" spans="1:26" ht="27.95" customHeight="1" x14ac:dyDescent="0.2">
      <c r="A266" s="359"/>
      <c r="B266" s="696"/>
      <c r="C266" s="359"/>
      <c r="D266" s="380"/>
      <c r="E266" s="359"/>
      <c r="F266" s="380"/>
      <c r="G266" s="359"/>
      <c r="I266" s="364">
        <v>2015</v>
      </c>
      <c r="J266" s="362">
        <f t="shared" si="3"/>
        <v>0</v>
      </c>
      <c r="K266" s="287"/>
      <c r="L266" s="287"/>
      <c r="M266" s="287"/>
      <c r="N266" s="366">
        <f>($L266+$M266+$P266)*(('C. Erlösobergrenze'!$H$10/'C. Erlösobergrenze'!$H$8)-1)</f>
        <v>0</v>
      </c>
      <c r="O266" s="366">
        <f>($L266+$M266+$P266)*(-(1.015^($I266-2013)-1))</f>
        <v>0</v>
      </c>
      <c r="P266" s="287"/>
      <c r="Q266" s="287"/>
      <c r="R266" s="287"/>
      <c r="S266" s="287"/>
      <c r="T266" s="287"/>
      <c r="U266" s="287"/>
      <c r="V266" s="360"/>
      <c r="W266" s="367">
        <f>(Y266-X266)*Z266/100</f>
        <v>0</v>
      </c>
      <c r="X266" s="368"/>
      <c r="Y266" s="368"/>
      <c r="Z266" s="287"/>
    </row>
    <row r="267" spans="1:26" ht="27.95" customHeight="1" x14ac:dyDescent="0.2">
      <c r="A267" s="359"/>
      <c r="B267" s="696"/>
      <c r="C267" s="359"/>
      <c r="D267" s="380"/>
      <c r="E267" s="359"/>
      <c r="F267" s="380"/>
      <c r="G267" s="359"/>
      <c r="I267" s="364">
        <v>2016</v>
      </c>
      <c r="J267" s="362">
        <f t="shared" si="3"/>
        <v>0</v>
      </c>
      <c r="K267" s="287"/>
      <c r="L267" s="287"/>
      <c r="M267" s="287"/>
      <c r="N267" s="366">
        <f>($L267+$M267+$P267)*(('C. Erlösobergrenze'!$H$11/'C. Erlösobergrenze'!$H$8)-1)</f>
        <v>0</v>
      </c>
      <c r="O267" s="366">
        <f>($L267+$M267+$P267)*(-(1.015^($I267-2013)-1))</f>
        <v>0</v>
      </c>
      <c r="P267" s="287"/>
      <c r="Q267" s="287"/>
      <c r="R267" s="287"/>
      <c r="S267" s="287"/>
      <c r="T267" s="287"/>
      <c r="U267" s="287"/>
      <c r="V267" s="360"/>
      <c r="W267" s="367">
        <f>(Y267-X267)*Z267/100</f>
        <v>0</v>
      </c>
      <c r="X267" s="368"/>
      <c r="Y267" s="368"/>
      <c r="Z267" s="287"/>
    </row>
    <row r="268" spans="1:26" ht="27.95" customHeight="1" x14ac:dyDescent="0.2">
      <c r="A268" s="359"/>
      <c r="B268" s="696"/>
      <c r="C268" s="359"/>
      <c r="D268" s="380"/>
      <c r="E268" s="359"/>
      <c r="F268" s="380"/>
      <c r="G268" s="359"/>
      <c r="I268" s="364">
        <v>2017</v>
      </c>
      <c r="J268" s="362">
        <f t="shared" si="3"/>
        <v>0</v>
      </c>
      <c r="K268" s="287"/>
      <c r="L268" s="287"/>
      <c r="M268" s="287"/>
      <c r="N268" s="366">
        <f>($L268+$M268+$P268)*(('C. Erlösobergrenze'!$H$12/'C. Erlösobergrenze'!$H$8)-1)</f>
        <v>0</v>
      </c>
      <c r="O268" s="366">
        <f>($L268+$M268+$P268)*(-(1.015^($I268-2013)-1))</f>
        <v>0</v>
      </c>
      <c r="P268" s="287"/>
      <c r="Q268" s="287"/>
      <c r="R268" s="287"/>
      <c r="S268" s="287"/>
      <c r="T268" s="287"/>
      <c r="U268" s="287"/>
      <c r="V268" s="360"/>
      <c r="W268" s="367">
        <f>(Y268-X268)*Z268/100</f>
        <v>0</v>
      </c>
      <c r="X268" s="368"/>
      <c r="Y268" s="368"/>
      <c r="Z268" s="287"/>
    </row>
    <row r="269" spans="1:26" ht="27.95" customHeight="1" x14ac:dyDescent="0.2">
      <c r="A269" s="359"/>
      <c r="B269" s="697"/>
      <c r="C269" s="359"/>
      <c r="D269" s="380"/>
      <c r="E269" s="359"/>
      <c r="F269" s="380"/>
      <c r="G269" s="359"/>
      <c r="I269" s="364">
        <v>2018</v>
      </c>
      <c r="J269" s="362">
        <f t="shared" si="3"/>
        <v>0</v>
      </c>
      <c r="K269" s="287"/>
      <c r="L269" s="287"/>
      <c r="M269" s="287"/>
      <c r="N269" s="366">
        <f>($L269+$M269+$P269)*(('C. Erlösobergrenze'!$H$13/'C. Erlösobergrenze'!$H$8)-1)</f>
        <v>0</v>
      </c>
      <c r="O269" s="366">
        <f>($L269+$M269+$P269)*(-(1.015^($I269-2013)-1))</f>
        <v>0</v>
      </c>
      <c r="P269" s="287"/>
      <c r="Q269" s="287"/>
      <c r="R269" s="287"/>
      <c r="S269" s="287"/>
      <c r="T269" s="287"/>
      <c r="U269" s="287"/>
      <c r="V269" s="360"/>
      <c r="W269" s="367">
        <f>(Y269-X269)*Z269/100</f>
        <v>0</v>
      </c>
      <c r="X269" s="368"/>
      <c r="Y269" s="368"/>
      <c r="Z269" s="287"/>
    </row>
    <row r="270" spans="1:26" ht="14.25" customHeight="1" x14ac:dyDescent="0.2">
      <c r="A270" s="359"/>
      <c r="B270" s="365"/>
      <c r="C270" s="360"/>
      <c r="D270" s="381"/>
      <c r="E270" s="360"/>
      <c r="F270" s="381"/>
      <c r="G270" s="360"/>
      <c r="I270" s="360"/>
      <c r="J270" s="360"/>
      <c r="K270" s="360"/>
      <c r="L270" s="360"/>
      <c r="M270" s="360"/>
      <c r="N270" s="360"/>
      <c r="O270" s="360"/>
      <c r="P270" s="360"/>
      <c r="Q270" s="360"/>
      <c r="R270" s="360"/>
    </row>
    <row r="271" spans="1:26" ht="27.95" customHeight="1" x14ac:dyDescent="0.2">
      <c r="A271" s="359"/>
      <c r="B271" s="695">
        <v>44</v>
      </c>
      <c r="C271" s="370"/>
      <c r="D271" s="379"/>
      <c r="E271" s="370" t="s">
        <v>147</v>
      </c>
      <c r="F271" s="379"/>
      <c r="G271" s="371" t="s">
        <v>147</v>
      </c>
      <c r="H271" s="377"/>
      <c r="I271" s="364">
        <v>2014</v>
      </c>
      <c r="J271" s="362">
        <f t="shared" si="3"/>
        <v>0</v>
      </c>
      <c r="K271" s="287"/>
      <c r="L271" s="287"/>
      <c r="M271" s="287"/>
      <c r="N271" s="366">
        <f>($L271+$M271+$P271)*(('C. Erlösobergrenze'!$H$9/'C. Erlösobergrenze'!$H$8)-1)</f>
        <v>0</v>
      </c>
      <c r="O271" s="366">
        <f>($L271+$M271+$P271)*(-(1.015^($I271-2013)-1))</f>
        <v>0</v>
      </c>
      <c r="P271" s="287"/>
      <c r="Q271" s="287"/>
      <c r="R271" s="287"/>
      <c r="S271" s="287"/>
      <c r="T271" s="287"/>
      <c r="U271" s="287"/>
      <c r="V271" s="360"/>
      <c r="W271" s="367">
        <f>(Y271-X271)*Z271/100</f>
        <v>0</v>
      </c>
      <c r="X271" s="368"/>
      <c r="Y271" s="368"/>
      <c r="Z271" s="287"/>
    </row>
    <row r="272" spans="1:26" ht="27.95" customHeight="1" x14ac:dyDescent="0.2">
      <c r="A272" s="359"/>
      <c r="B272" s="696"/>
      <c r="C272" s="359"/>
      <c r="D272" s="380"/>
      <c r="E272" s="359"/>
      <c r="F272" s="380"/>
      <c r="G272" s="359"/>
      <c r="I272" s="364">
        <v>2015</v>
      </c>
      <c r="J272" s="362">
        <f t="shared" si="3"/>
        <v>0</v>
      </c>
      <c r="K272" s="287"/>
      <c r="L272" s="287"/>
      <c r="M272" s="287"/>
      <c r="N272" s="366">
        <f>($L272+$M272+$P272)*(('C. Erlösobergrenze'!$H$10/'C. Erlösobergrenze'!$H$8)-1)</f>
        <v>0</v>
      </c>
      <c r="O272" s="366">
        <f>($L272+$M272+$P272)*(-(1.015^($I272-2013)-1))</f>
        <v>0</v>
      </c>
      <c r="P272" s="287"/>
      <c r="Q272" s="287"/>
      <c r="R272" s="287"/>
      <c r="S272" s="287"/>
      <c r="T272" s="287"/>
      <c r="U272" s="287"/>
      <c r="V272" s="360"/>
      <c r="W272" s="367">
        <f>(Y272-X272)*Z272/100</f>
        <v>0</v>
      </c>
      <c r="X272" s="368"/>
      <c r="Y272" s="368"/>
      <c r="Z272" s="287"/>
    </row>
    <row r="273" spans="1:26" ht="27.95" customHeight="1" x14ac:dyDescent="0.2">
      <c r="A273" s="359"/>
      <c r="B273" s="696"/>
      <c r="C273" s="359"/>
      <c r="D273" s="380"/>
      <c r="E273" s="359"/>
      <c r="F273" s="380"/>
      <c r="G273" s="359"/>
      <c r="I273" s="364">
        <v>2016</v>
      </c>
      <c r="J273" s="362">
        <f t="shared" si="3"/>
        <v>0</v>
      </c>
      <c r="K273" s="287"/>
      <c r="L273" s="287"/>
      <c r="M273" s="287"/>
      <c r="N273" s="366">
        <f>($L273+$M273+$P273)*(('C. Erlösobergrenze'!$H$11/'C. Erlösobergrenze'!$H$8)-1)</f>
        <v>0</v>
      </c>
      <c r="O273" s="366">
        <f>($L273+$M273+$P273)*(-(1.015^($I273-2013)-1))</f>
        <v>0</v>
      </c>
      <c r="P273" s="287"/>
      <c r="Q273" s="287"/>
      <c r="R273" s="287"/>
      <c r="S273" s="287"/>
      <c r="T273" s="287"/>
      <c r="U273" s="287"/>
      <c r="V273" s="360"/>
      <c r="W273" s="367">
        <f>(Y273-X273)*Z273/100</f>
        <v>0</v>
      </c>
      <c r="X273" s="368"/>
      <c r="Y273" s="368"/>
      <c r="Z273" s="287"/>
    </row>
    <row r="274" spans="1:26" ht="27.95" customHeight="1" x14ac:dyDescent="0.2">
      <c r="A274" s="359"/>
      <c r="B274" s="696"/>
      <c r="C274" s="359"/>
      <c r="D274" s="380"/>
      <c r="E274" s="359"/>
      <c r="F274" s="380"/>
      <c r="G274" s="359"/>
      <c r="I274" s="364">
        <v>2017</v>
      </c>
      <c r="J274" s="362">
        <f t="shared" si="3"/>
        <v>0</v>
      </c>
      <c r="K274" s="287"/>
      <c r="L274" s="287"/>
      <c r="M274" s="287"/>
      <c r="N274" s="366">
        <f>($L274+$M274+$P274)*(('C. Erlösobergrenze'!$H$12/'C. Erlösobergrenze'!$H$8)-1)</f>
        <v>0</v>
      </c>
      <c r="O274" s="366">
        <f>($L274+$M274+$P274)*(-(1.015^($I274-2013)-1))</f>
        <v>0</v>
      </c>
      <c r="P274" s="287"/>
      <c r="Q274" s="287"/>
      <c r="R274" s="287"/>
      <c r="S274" s="287"/>
      <c r="T274" s="287"/>
      <c r="U274" s="287"/>
      <c r="V274" s="360"/>
      <c r="W274" s="367">
        <f>(Y274-X274)*Z274/100</f>
        <v>0</v>
      </c>
      <c r="X274" s="368"/>
      <c r="Y274" s="368"/>
      <c r="Z274" s="287"/>
    </row>
    <row r="275" spans="1:26" ht="27.95" customHeight="1" x14ac:dyDescent="0.2">
      <c r="A275" s="359"/>
      <c r="B275" s="697"/>
      <c r="C275" s="359"/>
      <c r="D275" s="380"/>
      <c r="E275" s="359"/>
      <c r="F275" s="380"/>
      <c r="G275" s="359"/>
      <c r="I275" s="364">
        <v>2018</v>
      </c>
      <c r="J275" s="362">
        <f t="shared" si="3"/>
        <v>0</v>
      </c>
      <c r="K275" s="287"/>
      <c r="L275" s="287"/>
      <c r="M275" s="287"/>
      <c r="N275" s="366">
        <f>($L275+$M275+$P275)*(('C. Erlösobergrenze'!$H$13/'C. Erlösobergrenze'!$H$8)-1)</f>
        <v>0</v>
      </c>
      <c r="O275" s="366">
        <f>($L275+$M275+$P275)*(-(1.015^($I275-2013)-1))</f>
        <v>0</v>
      </c>
      <c r="P275" s="287"/>
      <c r="Q275" s="287"/>
      <c r="R275" s="287"/>
      <c r="S275" s="287"/>
      <c r="T275" s="287"/>
      <c r="U275" s="287"/>
      <c r="V275" s="360"/>
      <c r="W275" s="367">
        <f>(Y275-X275)*Z275/100</f>
        <v>0</v>
      </c>
      <c r="X275" s="368"/>
      <c r="Y275" s="368"/>
      <c r="Z275" s="287"/>
    </row>
    <row r="276" spans="1:26" ht="13.5" customHeight="1" x14ac:dyDescent="0.2">
      <c r="A276" s="359"/>
      <c r="B276" s="365"/>
      <c r="C276" s="360"/>
      <c r="D276" s="381"/>
      <c r="E276" s="360"/>
      <c r="F276" s="381"/>
      <c r="G276" s="360"/>
      <c r="I276" s="360"/>
      <c r="J276" s="360"/>
      <c r="K276" s="360"/>
      <c r="L276" s="360"/>
      <c r="M276" s="360"/>
      <c r="N276" s="360"/>
      <c r="O276" s="360"/>
      <c r="P276" s="360"/>
      <c r="Q276" s="360"/>
      <c r="R276" s="360"/>
    </row>
    <row r="277" spans="1:26" ht="27.95" customHeight="1" x14ac:dyDescent="0.2">
      <c r="A277" s="359"/>
      <c r="B277" s="695">
        <v>45</v>
      </c>
      <c r="C277" s="370"/>
      <c r="D277" s="379"/>
      <c r="E277" s="370" t="s">
        <v>147</v>
      </c>
      <c r="F277" s="379"/>
      <c r="G277" s="371" t="s">
        <v>147</v>
      </c>
      <c r="H277" s="377"/>
      <c r="I277" s="364">
        <v>2014</v>
      </c>
      <c r="J277" s="362">
        <f t="shared" si="3"/>
        <v>0</v>
      </c>
      <c r="K277" s="287"/>
      <c r="L277" s="287"/>
      <c r="M277" s="287"/>
      <c r="N277" s="366">
        <f>($L277+$M277+$P277)*(('C. Erlösobergrenze'!$H$9/'C. Erlösobergrenze'!$H$8)-1)</f>
        <v>0</v>
      </c>
      <c r="O277" s="366">
        <f>($L277+$M277+$P277)*(-(1.015^($I277-2013)-1))</f>
        <v>0</v>
      </c>
      <c r="P277" s="287"/>
      <c r="Q277" s="287"/>
      <c r="R277" s="287"/>
      <c r="S277" s="287"/>
      <c r="T277" s="287"/>
      <c r="U277" s="287"/>
      <c r="V277" s="360"/>
      <c r="W277" s="367">
        <f>(Y277-X277)*Z277/100</f>
        <v>0</v>
      </c>
      <c r="X277" s="368"/>
      <c r="Y277" s="368"/>
      <c r="Z277" s="287"/>
    </row>
    <row r="278" spans="1:26" ht="27.95" customHeight="1" x14ac:dyDescent="0.2">
      <c r="A278" s="359"/>
      <c r="B278" s="696"/>
      <c r="C278" s="359"/>
      <c r="D278" s="380"/>
      <c r="E278" s="359"/>
      <c r="F278" s="380"/>
      <c r="G278" s="359"/>
      <c r="I278" s="364">
        <v>2015</v>
      </c>
      <c r="J278" s="362">
        <f t="shared" si="3"/>
        <v>0</v>
      </c>
      <c r="K278" s="287"/>
      <c r="L278" s="287"/>
      <c r="M278" s="287"/>
      <c r="N278" s="366">
        <f>($L278+$M278+$P278)*(('C. Erlösobergrenze'!$H$10/'C. Erlösobergrenze'!$H$8)-1)</f>
        <v>0</v>
      </c>
      <c r="O278" s="366">
        <f>($L278+$M278+$P278)*(-(1.015^($I278-2013)-1))</f>
        <v>0</v>
      </c>
      <c r="P278" s="287"/>
      <c r="Q278" s="287"/>
      <c r="R278" s="287"/>
      <c r="S278" s="287"/>
      <c r="T278" s="287"/>
      <c r="U278" s="287"/>
      <c r="V278" s="360"/>
      <c r="W278" s="367">
        <f>(Y278-X278)*Z278/100</f>
        <v>0</v>
      </c>
      <c r="X278" s="368"/>
      <c r="Y278" s="368"/>
      <c r="Z278" s="287"/>
    </row>
    <row r="279" spans="1:26" ht="27.95" customHeight="1" x14ac:dyDescent="0.2">
      <c r="A279" s="359"/>
      <c r="B279" s="696"/>
      <c r="C279" s="359"/>
      <c r="D279" s="380"/>
      <c r="E279" s="359"/>
      <c r="F279" s="380"/>
      <c r="G279" s="359"/>
      <c r="I279" s="364">
        <v>2016</v>
      </c>
      <c r="J279" s="362">
        <f t="shared" ref="J279:J311" si="4">SUM(K279:U279)</f>
        <v>0</v>
      </c>
      <c r="K279" s="287"/>
      <c r="L279" s="287"/>
      <c r="M279" s="287"/>
      <c r="N279" s="366">
        <f>($L279+$M279+$P279)*(('C. Erlösobergrenze'!$H$11/'C. Erlösobergrenze'!$H$8)-1)</f>
        <v>0</v>
      </c>
      <c r="O279" s="366">
        <f>($L279+$M279+$P279)*(-(1.015^($I279-2013)-1))</f>
        <v>0</v>
      </c>
      <c r="P279" s="287"/>
      <c r="Q279" s="287"/>
      <c r="R279" s="287"/>
      <c r="S279" s="287"/>
      <c r="T279" s="287"/>
      <c r="U279" s="287"/>
      <c r="V279" s="360"/>
      <c r="W279" s="367">
        <f>(Y279-X279)*Z279/100</f>
        <v>0</v>
      </c>
      <c r="X279" s="368"/>
      <c r="Y279" s="368"/>
      <c r="Z279" s="287"/>
    </row>
    <row r="280" spans="1:26" ht="27.95" customHeight="1" x14ac:dyDescent="0.2">
      <c r="A280" s="359"/>
      <c r="B280" s="696"/>
      <c r="C280" s="359"/>
      <c r="D280" s="380"/>
      <c r="E280" s="359"/>
      <c r="F280" s="380"/>
      <c r="G280" s="359"/>
      <c r="I280" s="364">
        <v>2017</v>
      </c>
      <c r="J280" s="362">
        <f t="shared" si="4"/>
        <v>0</v>
      </c>
      <c r="K280" s="287"/>
      <c r="L280" s="287"/>
      <c r="M280" s="287"/>
      <c r="N280" s="366">
        <f>($L280+$M280+$P280)*(('C. Erlösobergrenze'!$H$12/'C. Erlösobergrenze'!$H$8)-1)</f>
        <v>0</v>
      </c>
      <c r="O280" s="366">
        <f>($L280+$M280+$P280)*(-(1.015^($I280-2013)-1))</f>
        <v>0</v>
      </c>
      <c r="P280" s="287"/>
      <c r="Q280" s="287"/>
      <c r="R280" s="287"/>
      <c r="S280" s="287"/>
      <c r="T280" s="287"/>
      <c r="U280" s="287"/>
      <c r="V280" s="360"/>
      <c r="W280" s="367">
        <f>(Y280-X280)*Z280/100</f>
        <v>0</v>
      </c>
      <c r="X280" s="368"/>
      <c r="Y280" s="368"/>
      <c r="Z280" s="287"/>
    </row>
    <row r="281" spans="1:26" ht="27.95" customHeight="1" x14ac:dyDescent="0.2">
      <c r="A281" s="359"/>
      <c r="B281" s="697"/>
      <c r="C281" s="359"/>
      <c r="D281" s="380"/>
      <c r="E281" s="359"/>
      <c r="F281" s="380"/>
      <c r="G281" s="359"/>
      <c r="I281" s="364">
        <v>2018</v>
      </c>
      <c r="J281" s="362">
        <f t="shared" si="4"/>
        <v>0</v>
      </c>
      <c r="K281" s="287"/>
      <c r="L281" s="287"/>
      <c r="M281" s="287"/>
      <c r="N281" s="366">
        <f>($L281+$M281+$P281)*(('C. Erlösobergrenze'!$H$13/'C. Erlösobergrenze'!$H$8)-1)</f>
        <v>0</v>
      </c>
      <c r="O281" s="366">
        <f>($L281+$M281+$P281)*(-(1.015^($I281-2013)-1))</f>
        <v>0</v>
      </c>
      <c r="P281" s="287"/>
      <c r="Q281" s="287"/>
      <c r="R281" s="287"/>
      <c r="S281" s="287"/>
      <c r="T281" s="287"/>
      <c r="U281" s="287"/>
      <c r="V281" s="360"/>
      <c r="W281" s="367">
        <f>(Y281-X281)*Z281/100</f>
        <v>0</v>
      </c>
      <c r="X281" s="368"/>
      <c r="Y281" s="368"/>
      <c r="Z281" s="287"/>
    </row>
    <row r="282" spans="1:26" ht="20.25" customHeight="1" x14ac:dyDescent="0.2">
      <c r="A282" s="359"/>
      <c r="B282" s="365"/>
      <c r="C282" s="360"/>
      <c r="D282" s="381"/>
      <c r="E282" s="360"/>
      <c r="F282" s="381"/>
      <c r="G282" s="360"/>
      <c r="I282" s="360"/>
      <c r="J282" s="360"/>
      <c r="K282" s="360"/>
      <c r="L282" s="360"/>
      <c r="M282" s="360"/>
      <c r="N282" s="360"/>
      <c r="O282" s="360"/>
      <c r="P282" s="360"/>
      <c r="Q282" s="360"/>
      <c r="R282" s="360"/>
    </row>
    <row r="283" spans="1:26" ht="27.95" customHeight="1" x14ac:dyDescent="0.2">
      <c r="A283" s="359"/>
      <c r="B283" s="695">
        <v>46</v>
      </c>
      <c r="C283" s="370"/>
      <c r="D283" s="379"/>
      <c r="E283" s="370" t="s">
        <v>147</v>
      </c>
      <c r="F283" s="379"/>
      <c r="G283" s="371" t="s">
        <v>147</v>
      </c>
      <c r="H283" s="377"/>
      <c r="I283" s="364">
        <v>2014</v>
      </c>
      <c r="J283" s="362">
        <f t="shared" si="4"/>
        <v>0</v>
      </c>
      <c r="K283" s="287"/>
      <c r="L283" s="287"/>
      <c r="M283" s="287"/>
      <c r="N283" s="366">
        <f>($L283+$M283+$P283)*(('C. Erlösobergrenze'!$H$9/'C. Erlösobergrenze'!$H$8)-1)</f>
        <v>0</v>
      </c>
      <c r="O283" s="366">
        <f>($L283+$M283+$P283)*(-(1.015^($I283-2013)-1))</f>
        <v>0</v>
      </c>
      <c r="P283" s="287"/>
      <c r="Q283" s="287"/>
      <c r="R283" s="287"/>
      <c r="S283" s="287"/>
      <c r="T283" s="287"/>
      <c r="U283" s="287"/>
      <c r="V283" s="360"/>
      <c r="W283" s="367">
        <f>(Y283-X283)*Z283/100</f>
        <v>0</v>
      </c>
      <c r="X283" s="368"/>
      <c r="Y283" s="368"/>
      <c r="Z283" s="287"/>
    </row>
    <row r="284" spans="1:26" ht="27.95" customHeight="1" x14ac:dyDescent="0.2">
      <c r="A284" s="359"/>
      <c r="B284" s="696"/>
      <c r="C284" s="359"/>
      <c r="D284" s="380"/>
      <c r="E284" s="359"/>
      <c r="F284" s="380"/>
      <c r="G284" s="359"/>
      <c r="I284" s="364">
        <v>2015</v>
      </c>
      <c r="J284" s="362">
        <f t="shared" si="4"/>
        <v>0</v>
      </c>
      <c r="K284" s="287"/>
      <c r="L284" s="287"/>
      <c r="M284" s="287"/>
      <c r="N284" s="366">
        <f>($L284+$M284+$P284)*(('C. Erlösobergrenze'!$H$10/'C. Erlösobergrenze'!$H$8)-1)</f>
        <v>0</v>
      </c>
      <c r="O284" s="366">
        <f>($L284+$M284+$P284)*(-(1.015^($I284-2013)-1))</f>
        <v>0</v>
      </c>
      <c r="P284" s="287"/>
      <c r="Q284" s="287"/>
      <c r="R284" s="287"/>
      <c r="S284" s="287"/>
      <c r="T284" s="287"/>
      <c r="U284" s="287"/>
      <c r="V284" s="360"/>
      <c r="W284" s="367">
        <f>(Y284-X284)*Z284/100</f>
        <v>0</v>
      </c>
      <c r="X284" s="368"/>
      <c r="Y284" s="368"/>
      <c r="Z284" s="287"/>
    </row>
    <row r="285" spans="1:26" ht="27.95" customHeight="1" x14ac:dyDescent="0.2">
      <c r="A285" s="359"/>
      <c r="B285" s="696"/>
      <c r="C285" s="359"/>
      <c r="D285" s="380"/>
      <c r="E285" s="359"/>
      <c r="F285" s="380"/>
      <c r="G285" s="359"/>
      <c r="I285" s="364">
        <v>2016</v>
      </c>
      <c r="J285" s="362">
        <f t="shared" si="4"/>
        <v>0</v>
      </c>
      <c r="K285" s="287"/>
      <c r="L285" s="287"/>
      <c r="M285" s="287"/>
      <c r="N285" s="366">
        <f>($L285+$M285+$P285)*(('C. Erlösobergrenze'!$H$11/'C. Erlösobergrenze'!$H$8)-1)</f>
        <v>0</v>
      </c>
      <c r="O285" s="366">
        <f>($L285+$M285+$P285)*(-(1.015^($I285-2013)-1))</f>
        <v>0</v>
      </c>
      <c r="P285" s="287"/>
      <c r="Q285" s="287"/>
      <c r="R285" s="287"/>
      <c r="S285" s="287"/>
      <c r="T285" s="287"/>
      <c r="U285" s="287"/>
      <c r="V285" s="360"/>
      <c r="W285" s="367">
        <f>(Y285-X285)*Z285/100</f>
        <v>0</v>
      </c>
      <c r="X285" s="368"/>
      <c r="Y285" s="368"/>
      <c r="Z285" s="287"/>
    </row>
    <row r="286" spans="1:26" ht="27.95" customHeight="1" x14ac:dyDescent="0.2">
      <c r="A286" s="359"/>
      <c r="B286" s="696"/>
      <c r="C286" s="359"/>
      <c r="D286" s="380"/>
      <c r="E286" s="359"/>
      <c r="F286" s="380"/>
      <c r="G286" s="359"/>
      <c r="I286" s="364">
        <v>2017</v>
      </c>
      <c r="J286" s="362">
        <f t="shared" si="4"/>
        <v>0</v>
      </c>
      <c r="K286" s="287"/>
      <c r="L286" s="287"/>
      <c r="M286" s="287"/>
      <c r="N286" s="366">
        <f>($L286+$M286+$P286)*(('C. Erlösobergrenze'!$H$12/'C. Erlösobergrenze'!$H$8)-1)</f>
        <v>0</v>
      </c>
      <c r="O286" s="366">
        <f>($L286+$M286+$P286)*(-(1.015^($I286-2013)-1))</f>
        <v>0</v>
      </c>
      <c r="P286" s="287"/>
      <c r="Q286" s="287"/>
      <c r="R286" s="287"/>
      <c r="S286" s="287"/>
      <c r="T286" s="287"/>
      <c r="U286" s="287"/>
      <c r="V286" s="360"/>
      <c r="W286" s="367">
        <f>(Y286-X286)*Z286/100</f>
        <v>0</v>
      </c>
      <c r="X286" s="368"/>
      <c r="Y286" s="368"/>
      <c r="Z286" s="287"/>
    </row>
    <row r="287" spans="1:26" ht="27.95" customHeight="1" x14ac:dyDescent="0.2">
      <c r="A287" s="359"/>
      <c r="B287" s="697"/>
      <c r="C287" s="359"/>
      <c r="D287" s="380"/>
      <c r="E287" s="359"/>
      <c r="F287" s="380"/>
      <c r="G287" s="359"/>
      <c r="I287" s="364">
        <v>2018</v>
      </c>
      <c r="J287" s="362">
        <f t="shared" si="4"/>
        <v>0</v>
      </c>
      <c r="K287" s="287"/>
      <c r="L287" s="287"/>
      <c r="M287" s="287"/>
      <c r="N287" s="366">
        <f>($L287+$M287+$P287)*(('C. Erlösobergrenze'!$H$13/'C. Erlösobergrenze'!$H$8)-1)</f>
        <v>0</v>
      </c>
      <c r="O287" s="366">
        <f>($L287+$M287+$P287)*(-(1.015^($I287-2013)-1))</f>
        <v>0</v>
      </c>
      <c r="P287" s="287"/>
      <c r="Q287" s="287"/>
      <c r="R287" s="287"/>
      <c r="S287" s="287"/>
      <c r="T287" s="287"/>
      <c r="U287" s="287"/>
      <c r="V287" s="360"/>
      <c r="W287" s="367">
        <f>(Y287-X287)*Z287/100</f>
        <v>0</v>
      </c>
      <c r="X287" s="368"/>
      <c r="Y287" s="368"/>
      <c r="Z287" s="287"/>
    </row>
    <row r="288" spans="1:26" ht="12.75" customHeight="1" x14ac:dyDescent="0.2">
      <c r="A288" s="359"/>
      <c r="B288" s="365"/>
      <c r="C288" s="360"/>
      <c r="D288" s="381"/>
      <c r="E288" s="360"/>
      <c r="F288" s="381"/>
      <c r="G288" s="360"/>
      <c r="I288" s="360"/>
      <c r="J288" s="360"/>
      <c r="K288" s="360"/>
      <c r="L288" s="360"/>
      <c r="M288" s="360"/>
      <c r="N288" s="360"/>
      <c r="O288" s="360"/>
      <c r="P288" s="360"/>
      <c r="Q288" s="360"/>
      <c r="R288" s="360"/>
    </row>
    <row r="289" spans="1:26" ht="27.95" customHeight="1" x14ac:dyDescent="0.2">
      <c r="A289" s="359"/>
      <c r="B289" s="695">
        <v>47</v>
      </c>
      <c r="C289" s="370"/>
      <c r="D289" s="379"/>
      <c r="E289" s="370" t="s">
        <v>147</v>
      </c>
      <c r="F289" s="379"/>
      <c r="G289" s="371" t="s">
        <v>147</v>
      </c>
      <c r="H289" s="377"/>
      <c r="I289" s="364">
        <v>2014</v>
      </c>
      <c r="J289" s="362">
        <f t="shared" si="4"/>
        <v>0</v>
      </c>
      <c r="K289" s="287"/>
      <c r="L289" s="287"/>
      <c r="M289" s="287"/>
      <c r="N289" s="366">
        <f>($L289+$M289+$P289)*(('C. Erlösobergrenze'!$H$9/'C. Erlösobergrenze'!$H$8)-1)</f>
        <v>0</v>
      </c>
      <c r="O289" s="366">
        <f>($L289+$M289+$P289)*(-(1.015^($I289-2013)-1))</f>
        <v>0</v>
      </c>
      <c r="P289" s="287"/>
      <c r="Q289" s="287"/>
      <c r="R289" s="287"/>
      <c r="S289" s="287"/>
      <c r="T289" s="287"/>
      <c r="U289" s="287"/>
      <c r="V289" s="360"/>
      <c r="W289" s="367">
        <f>(Y289-X289)*Z289/100</f>
        <v>0</v>
      </c>
      <c r="X289" s="368"/>
      <c r="Y289" s="368"/>
      <c r="Z289" s="287"/>
    </row>
    <row r="290" spans="1:26" ht="27.95" customHeight="1" x14ac:dyDescent="0.2">
      <c r="A290" s="359"/>
      <c r="B290" s="696"/>
      <c r="C290" s="359"/>
      <c r="D290" s="380"/>
      <c r="E290" s="359"/>
      <c r="F290" s="380"/>
      <c r="G290" s="359"/>
      <c r="I290" s="364">
        <v>2015</v>
      </c>
      <c r="J290" s="362">
        <f t="shared" si="4"/>
        <v>0</v>
      </c>
      <c r="K290" s="287"/>
      <c r="L290" s="287"/>
      <c r="M290" s="287"/>
      <c r="N290" s="366">
        <f>($L290+$M290+$P290)*(('C. Erlösobergrenze'!$H$10/'C. Erlösobergrenze'!$H$8)-1)</f>
        <v>0</v>
      </c>
      <c r="O290" s="366">
        <f>($L290+$M290+$P290)*(-(1.015^($I290-2013)-1))</f>
        <v>0</v>
      </c>
      <c r="P290" s="287"/>
      <c r="Q290" s="287"/>
      <c r="R290" s="287"/>
      <c r="S290" s="287"/>
      <c r="T290" s="287"/>
      <c r="U290" s="287"/>
      <c r="V290" s="360"/>
      <c r="W290" s="367">
        <f>(Y290-X290)*Z290/100</f>
        <v>0</v>
      </c>
      <c r="X290" s="368"/>
      <c r="Y290" s="368"/>
      <c r="Z290" s="287"/>
    </row>
    <row r="291" spans="1:26" ht="27.95" customHeight="1" x14ac:dyDescent="0.2">
      <c r="A291" s="359"/>
      <c r="B291" s="696"/>
      <c r="C291" s="359"/>
      <c r="D291" s="380"/>
      <c r="E291" s="359"/>
      <c r="F291" s="380"/>
      <c r="G291" s="359"/>
      <c r="I291" s="364">
        <v>2016</v>
      </c>
      <c r="J291" s="362">
        <f t="shared" si="4"/>
        <v>0</v>
      </c>
      <c r="K291" s="287"/>
      <c r="L291" s="287"/>
      <c r="M291" s="287"/>
      <c r="N291" s="366">
        <f>($L291+$M291+$P291)*(('C. Erlösobergrenze'!$H$11/'C. Erlösobergrenze'!$H$8)-1)</f>
        <v>0</v>
      </c>
      <c r="O291" s="366">
        <f>($L291+$M291+$P291)*(-(1.015^($I291-2013)-1))</f>
        <v>0</v>
      </c>
      <c r="P291" s="287"/>
      <c r="Q291" s="287"/>
      <c r="R291" s="287"/>
      <c r="S291" s="287"/>
      <c r="T291" s="287"/>
      <c r="U291" s="287"/>
      <c r="V291" s="360"/>
      <c r="W291" s="367">
        <f>(Y291-X291)*Z291/100</f>
        <v>0</v>
      </c>
      <c r="X291" s="368"/>
      <c r="Y291" s="368"/>
      <c r="Z291" s="287"/>
    </row>
    <row r="292" spans="1:26" ht="27.95" customHeight="1" x14ac:dyDescent="0.2">
      <c r="A292" s="359"/>
      <c r="B292" s="696"/>
      <c r="C292" s="359"/>
      <c r="D292" s="380"/>
      <c r="E292" s="359"/>
      <c r="F292" s="380"/>
      <c r="G292" s="359"/>
      <c r="I292" s="364">
        <v>2017</v>
      </c>
      <c r="J292" s="362">
        <f t="shared" si="4"/>
        <v>0</v>
      </c>
      <c r="K292" s="287"/>
      <c r="L292" s="287"/>
      <c r="M292" s="287"/>
      <c r="N292" s="366">
        <f>($L292+$M292+$P292)*(('C. Erlösobergrenze'!$H$12/'C. Erlösobergrenze'!$H$8)-1)</f>
        <v>0</v>
      </c>
      <c r="O292" s="366">
        <f>($L292+$M292+$P292)*(-(1.015^($I292-2013)-1))</f>
        <v>0</v>
      </c>
      <c r="P292" s="287"/>
      <c r="Q292" s="287"/>
      <c r="R292" s="287"/>
      <c r="S292" s="287"/>
      <c r="T292" s="287"/>
      <c r="U292" s="287"/>
      <c r="V292" s="360"/>
      <c r="W292" s="367">
        <f>(Y292-X292)*Z292/100</f>
        <v>0</v>
      </c>
      <c r="X292" s="368"/>
      <c r="Y292" s="368"/>
      <c r="Z292" s="287"/>
    </row>
    <row r="293" spans="1:26" ht="27.95" customHeight="1" x14ac:dyDescent="0.2">
      <c r="A293" s="359"/>
      <c r="B293" s="697"/>
      <c r="C293" s="359"/>
      <c r="D293" s="380"/>
      <c r="E293" s="359"/>
      <c r="F293" s="380"/>
      <c r="G293" s="359"/>
      <c r="I293" s="364">
        <v>2018</v>
      </c>
      <c r="J293" s="362">
        <f t="shared" si="4"/>
        <v>0</v>
      </c>
      <c r="K293" s="287"/>
      <c r="L293" s="287"/>
      <c r="M293" s="287"/>
      <c r="N293" s="366">
        <f>($L293+$M293+$P293)*(('C. Erlösobergrenze'!$H$13/'C. Erlösobergrenze'!$H$8)-1)</f>
        <v>0</v>
      </c>
      <c r="O293" s="366">
        <f>($L293+$M293+$P293)*(-(1.015^($I293-2013)-1))</f>
        <v>0</v>
      </c>
      <c r="P293" s="287"/>
      <c r="Q293" s="287"/>
      <c r="R293" s="287"/>
      <c r="S293" s="287"/>
      <c r="T293" s="287"/>
      <c r="U293" s="287"/>
      <c r="V293" s="360"/>
      <c r="W293" s="367">
        <f>(Y293-X293)*Z293/100</f>
        <v>0</v>
      </c>
      <c r="X293" s="368"/>
      <c r="Y293" s="368"/>
      <c r="Z293" s="287"/>
    </row>
    <row r="294" spans="1:26" ht="15" customHeight="1" x14ac:dyDescent="0.2">
      <c r="A294" s="359"/>
      <c r="B294" s="365"/>
      <c r="C294" s="360"/>
      <c r="D294" s="381"/>
      <c r="E294" s="360"/>
      <c r="F294" s="381"/>
      <c r="G294" s="360"/>
      <c r="I294" s="360"/>
      <c r="J294" s="360"/>
      <c r="K294" s="360"/>
      <c r="L294" s="360"/>
      <c r="M294" s="360"/>
      <c r="N294" s="360"/>
      <c r="O294" s="360"/>
      <c r="P294" s="360"/>
      <c r="Q294" s="360"/>
      <c r="R294" s="360"/>
    </row>
    <row r="295" spans="1:26" ht="27.95" customHeight="1" x14ac:dyDescent="0.2">
      <c r="A295" s="359"/>
      <c r="B295" s="695">
        <v>48</v>
      </c>
      <c r="C295" s="370"/>
      <c r="D295" s="379"/>
      <c r="E295" s="370" t="s">
        <v>147</v>
      </c>
      <c r="F295" s="379"/>
      <c r="G295" s="371" t="s">
        <v>147</v>
      </c>
      <c r="H295" s="377"/>
      <c r="I295" s="364">
        <v>2014</v>
      </c>
      <c r="J295" s="362">
        <f t="shared" si="4"/>
        <v>0</v>
      </c>
      <c r="K295" s="287"/>
      <c r="L295" s="287"/>
      <c r="M295" s="287"/>
      <c r="N295" s="366">
        <f>($L295+$M295+$P295)*(('C. Erlösobergrenze'!$H$9/'C. Erlösobergrenze'!$H$8)-1)</f>
        <v>0</v>
      </c>
      <c r="O295" s="366">
        <f>($L295+$M295+$P295)*(-(1.015^($I295-2013)-1))</f>
        <v>0</v>
      </c>
      <c r="P295" s="287"/>
      <c r="Q295" s="287"/>
      <c r="R295" s="287"/>
      <c r="S295" s="287"/>
      <c r="T295" s="287"/>
      <c r="U295" s="287"/>
      <c r="V295" s="360"/>
      <c r="W295" s="367">
        <f>(Y295-X295)*Z295/100</f>
        <v>0</v>
      </c>
      <c r="X295" s="368"/>
      <c r="Y295" s="368"/>
      <c r="Z295" s="287"/>
    </row>
    <row r="296" spans="1:26" ht="27.95" customHeight="1" x14ac:dyDescent="0.2">
      <c r="A296" s="359"/>
      <c r="B296" s="696"/>
      <c r="C296" s="359"/>
      <c r="D296" s="380"/>
      <c r="E296" s="359"/>
      <c r="F296" s="380"/>
      <c r="G296" s="359"/>
      <c r="I296" s="364">
        <v>2015</v>
      </c>
      <c r="J296" s="362">
        <f t="shared" si="4"/>
        <v>0</v>
      </c>
      <c r="K296" s="287"/>
      <c r="L296" s="287"/>
      <c r="M296" s="287"/>
      <c r="N296" s="366">
        <f>($L296+$M296+$P296)*(('C. Erlösobergrenze'!$H$10/'C. Erlösobergrenze'!$H$8)-1)</f>
        <v>0</v>
      </c>
      <c r="O296" s="366">
        <f>($L296+$M296+$P296)*(-(1.015^($I296-2013)-1))</f>
        <v>0</v>
      </c>
      <c r="P296" s="287"/>
      <c r="Q296" s="287"/>
      <c r="R296" s="287"/>
      <c r="S296" s="287"/>
      <c r="T296" s="287"/>
      <c r="U296" s="287"/>
      <c r="V296" s="360"/>
      <c r="W296" s="367">
        <f>(Y296-X296)*Z296/100</f>
        <v>0</v>
      </c>
      <c r="X296" s="368"/>
      <c r="Y296" s="368"/>
      <c r="Z296" s="287"/>
    </row>
    <row r="297" spans="1:26" ht="27.95" customHeight="1" x14ac:dyDescent="0.2">
      <c r="A297" s="359"/>
      <c r="B297" s="696"/>
      <c r="C297" s="359"/>
      <c r="D297" s="380"/>
      <c r="E297" s="359"/>
      <c r="F297" s="380"/>
      <c r="G297" s="359"/>
      <c r="I297" s="364">
        <v>2016</v>
      </c>
      <c r="J297" s="362">
        <f t="shared" si="4"/>
        <v>0</v>
      </c>
      <c r="K297" s="287"/>
      <c r="L297" s="287"/>
      <c r="M297" s="287"/>
      <c r="N297" s="366">
        <f>($L297+$M297+$P297)*(('C. Erlösobergrenze'!$H$11/'C. Erlösobergrenze'!$H$8)-1)</f>
        <v>0</v>
      </c>
      <c r="O297" s="366">
        <f>($L297+$M297+$P297)*(-(1.015^($I297-2013)-1))</f>
        <v>0</v>
      </c>
      <c r="P297" s="287"/>
      <c r="Q297" s="287"/>
      <c r="R297" s="287"/>
      <c r="S297" s="287"/>
      <c r="T297" s="287"/>
      <c r="U297" s="287"/>
      <c r="V297" s="360"/>
      <c r="W297" s="367">
        <f>(Y297-X297)*Z297/100</f>
        <v>0</v>
      </c>
      <c r="X297" s="368"/>
      <c r="Y297" s="368"/>
      <c r="Z297" s="287"/>
    </row>
    <row r="298" spans="1:26" ht="27.95" customHeight="1" x14ac:dyDescent="0.2">
      <c r="A298" s="359"/>
      <c r="B298" s="696"/>
      <c r="C298" s="359"/>
      <c r="D298" s="380"/>
      <c r="E298" s="359"/>
      <c r="F298" s="380"/>
      <c r="G298" s="359"/>
      <c r="I298" s="364">
        <v>2017</v>
      </c>
      <c r="J298" s="362">
        <f t="shared" si="4"/>
        <v>0</v>
      </c>
      <c r="K298" s="287"/>
      <c r="L298" s="287"/>
      <c r="M298" s="287"/>
      <c r="N298" s="366">
        <f>($L298+$M298+$P298)*(('C. Erlösobergrenze'!$H$12/'C. Erlösobergrenze'!$H$8)-1)</f>
        <v>0</v>
      </c>
      <c r="O298" s="366">
        <f>($L298+$M298+$P298)*(-(1.015^($I298-2013)-1))</f>
        <v>0</v>
      </c>
      <c r="P298" s="287"/>
      <c r="Q298" s="287"/>
      <c r="R298" s="287"/>
      <c r="S298" s="287"/>
      <c r="T298" s="287"/>
      <c r="U298" s="287"/>
      <c r="V298" s="360"/>
      <c r="W298" s="367">
        <f>(Y298-X298)*Z298/100</f>
        <v>0</v>
      </c>
      <c r="X298" s="368"/>
      <c r="Y298" s="368"/>
      <c r="Z298" s="287"/>
    </row>
    <row r="299" spans="1:26" ht="27.95" customHeight="1" x14ac:dyDescent="0.2">
      <c r="A299" s="359"/>
      <c r="B299" s="697"/>
      <c r="C299" s="359"/>
      <c r="D299" s="380"/>
      <c r="E299" s="359"/>
      <c r="F299" s="380"/>
      <c r="G299" s="359"/>
      <c r="I299" s="364">
        <v>2018</v>
      </c>
      <c r="J299" s="362">
        <f t="shared" si="4"/>
        <v>0</v>
      </c>
      <c r="K299" s="287"/>
      <c r="L299" s="287"/>
      <c r="M299" s="287"/>
      <c r="N299" s="366">
        <f>($L299+$M299+$P299)*(('C. Erlösobergrenze'!$H$13/'C. Erlösobergrenze'!$H$8)-1)</f>
        <v>0</v>
      </c>
      <c r="O299" s="366">
        <f>($L299+$M299+$P299)*(-(1.015^($I299-2013)-1))</f>
        <v>0</v>
      </c>
      <c r="P299" s="287"/>
      <c r="Q299" s="287"/>
      <c r="R299" s="287"/>
      <c r="S299" s="287"/>
      <c r="T299" s="287"/>
      <c r="U299" s="287"/>
      <c r="V299" s="360"/>
      <c r="W299" s="367">
        <f>(Y299-X299)*Z299/100</f>
        <v>0</v>
      </c>
      <c r="X299" s="368"/>
      <c r="Y299" s="368"/>
      <c r="Z299" s="287"/>
    </row>
    <row r="300" spans="1:26" ht="15" customHeight="1" x14ac:dyDescent="0.2">
      <c r="A300" s="359"/>
      <c r="B300" s="365"/>
      <c r="C300" s="360"/>
      <c r="D300" s="381"/>
      <c r="E300" s="360"/>
      <c r="F300" s="381"/>
      <c r="G300" s="360"/>
      <c r="I300" s="360"/>
      <c r="J300" s="360"/>
      <c r="K300" s="360"/>
      <c r="L300" s="360"/>
      <c r="M300" s="360"/>
      <c r="N300" s="360"/>
      <c r="O300" s="360"/>
      <c r="P300" s="360"/>
      <c r="Q300" s="360"/>
      <c r="R300" s="360"/>
    </row>
    <row r="301" spans="1:26" ht="27.95" customHeight="1" x14ac:dyDescent="0.2">
      <c r="A301" s="359"/>
      <c r="B301" s="695">
        <v>49</v>
      </c>
      <c r="C301" s="370"/>
      <c r="D301" s="379"/>
      <c r="E301" s="370" t="s">
        <v>147</v>
      </c>
      <c r="F301" s="379"/>
      <c r="G301" s="371" t="s">
        <v>147</v>
      </c>
      <c r="H301" s="377"/>
      <c r="I301" s="364">
        <v>2014</v>
      </c>
      <c r="J301" s="362">
        <f t="shared" si="4"/>
        <v>0</v>
      </c>
      <c r="K301" s="287"/>
      <c r="L301" s="287"/>
      <c r="M301" s="287"/>
      <c r="N301" s="366">
        <f>($L301+$M301+$P301)*(('C. Erlösobergrenze'!$H$9/'C. Erlösobergrenze'!$H$8)-1)</f>
        <v>0</v>
      </c>
      <c r="O301" s="366">
        <f>($L301+$M301+$P301)*(-(1.015^($I301-2013)-1))</f>
        <v>0</v>
      </c>
      <c r="P301" s="287"/>
      <c r="Q301" s="287"/>
      <c r="R301" s="287"/>
      <c r="S301" s="287"/>
      <c r="T301" s="287"/>
      <c r="U301" s="287"/>
      <c r="V301" s="360"/>
      <c r="W301" s="367">
        <f>(Y301-X301)*Z301/100</f>
        <v>0</v>
      </c>
      <c r="X301" s="368"/>
      <c r="Y301" s="368"/>
      <c r="Z301" s="287"/>
    </row>
    <row r="302" spans="1:26" ht="27.95" customHeight="1" x14ac:dyDescent="0.2">
      <c r="A302" s="359"/>
      <c r="B302" s="696"/>
      <c r="C302" s="359"/>
      <c r="D302" s="380"/>
      <c r="E302" s="359"/>
      <c r="F302" s="380"/>
      <c r="G302" s="359"/>
      <c r="I302" s="364">
        <v>2015</v>
      </c>
      <c r="J302" s="362">
        <f t="shared" si="4"/>
        <v>0</v>
      </c>
      <c r="K302" s="287"/>
      <c r="L302" s="287"/>
      <c r="M302" s="287"/>
      <c r="N302" s="366">
        <f>($L302+$M302+$P302)*(('C. Erlösobergrenze'!$H$10/'C. Erlösobergrenze'!$H$8)-1)</f>
        <v>0</v>
      </c>
      <c r="O302" s="366">
        <f>($L302+$M302+$P302)*(-(1.015^($I302-2013)-1))</f>
        <v>0</v>
      </c>
      <c r="P302" s="287"/>
      <c r="Q302" s="287"/>
      <c r="R302" s="287"/>
      <c r="S302" s="287"/>
      <c r="T302" s="287"/>
      <c r="U302" s="287"/>
      <c r="V302" s="360"/>
      <c r="W302" s="367">
        <f>(Y302-X302)*Z302/100</f>
        <v>0</v>
      </c>
      <c r="X302" s="368"/>
      <c r="Y302" s="368"/>
      <c r="Z302" s="287"/>
    </row>
    <row r="303" spans="1:26" ht="27.95" customHeight="1" x14ac:dyDescent="0.2">
      <c r="A303" s="359"/>
      <c r="B303" s="696"/>
      <c r="C303" s="359"/>
      <c r="D303" s="380"/>
      <c r="E303" s="359"/>
      <c r="F303" s="380"/>
      <c r="G303" s="359"/>
      <c r="I303" s="364">
        <v>2016</v>
      </c>
      <c r="J303" s="362">
        <f t="shared" si="4"/>
        <v>0</v>
      </c>
      <c r="K303" s="287"/>
      <c r="L303" s="287"/>
      <c r="M303" s="287"/>
      <c r="N303" s="366">
        <f>($L303+$M303+$P303)*(('C. Erlösobergrenze'!$H$11/'C. Erlösobergrenze'!$H$8)-1)</f>
        <v>0</v>
      </c>
      <c r="O303" s="366">
        <f>($L303+$M303+$P303)*(-(1.015^($I303-2013)-1))</f>
        <v>0</v>
      </c>
      <c r="P303" s="287"/>
      <c r="Q303" s="287"/>
      <c r="R303" s="287"/>
      <c r="S303" s="287"/>
      <c r="T303" s="287"/>
      <c r="U303" s="287"/>
      <c r="V303" s="360"/>
      <c r="W303" s="367">
        <f>(Y303-X303)*Z303/100</f>
        <v>0</v>
      </c>
      <c r="X303" s="368"/>
      <c r="Y303" s="368"/>
      <c r="Z303" s="287"/>
    </row>
    <row r="304" spans="1:26" ht="27.95" customHeight="1" x14ac:dyDescent="0.2">
      <c r="A304" s="359"/>
      <c r="B304" s="696"/>
      <c r="C304" s="359"/>
      <c r="D304" s="380"/>
      <c r="E304" s="359"/>
      <c r="F304" s="380"/>
      <c r="G304" s="359"/>
      <c r="I304" s="364">
        <v>2017</v>
      </c>
      <c r="J304" s="362">
        <f t="shared" si="4"/>
        <v>0</v>
      </c>
      <c r="K304" s="287"/>
      <c r="L304" s="287"/>
      <c r="M304" s="287"/>
      <c r="N304" s="366">
        <f>($L304+$M304+$P304)*(('C. Erlösobergrenze'!$H$12/'C. Erlösobergrenze'!$H$8)-1)</f>
        <v>0</v>
      </c>
      <c r="O304" s="366">
        <f>($L304+$M304+$P304)*(-(1.015^($I304-2013)-1))</f>
        <v>0</v>
      </c>
      <c r="P304" s="287"/>
      <c r="Q304" s="287"/>
      <c r="R304" s="287"/>
      <c r="S304" s="287"/>
      <c r="T304" s="287"/>
      <c r="U304" s="287"/>
      <c r="V304" s="360"/>
      <c r="W304" s="367">
        <f>(Y304-X304)*Z304/100</f>
        <v>0</v>
      </c>
      <c r="X304" s="368"/>
      <c r="Y304" s="368"/>
      <c r="Z304" s="287"/>
    </row>
    <row r="305" spans="1:26" ht="27.95" customHeight="1" x14ac:dyDescent="0.2">
      <c r="A305" s="359"/>
      <c r="B305" s="697"/>
      <c r="C305" s="359"/>
      <c r="D305" s="380"/>
      <c r="E305" s="359"/>
      <c r="F305" s="380"/>
      <c r="G305" s="359"/>
      <c r="I305" s="364">
        <v>2018</v>
      </c>
      <c r="J305" s="362">
        <f t="shared" si="4"/>
        <v>0</v>
      </c>
      <c r="K305" s="287"/>
      <c r="L305" s="287"/>
      <c r="M305" s="287"/>
      <c r="N305" s="366">
        <f>($L305+$M305+$P305)*(('C. Erlösobergrenze'!$H$13/'C. Erlösobergrenze'!$H$8)-1)</f>
        <v>0</v>
      </c>
      <c r="O305" s="366">
        <f>($L305+$M305+$P305)*(-(1.015^($I305-2013)-1))</f>
        <v>0</v>
      </c>
      <c r="P305" s="287"/>
      <c r="Q305" s="287"/>
      <c r="R305" s="287"/>
      <c r="S305" s="287"/>
      <c r="T305" s="287"/>
      <c r="U305" s="287"/>
      <c r="V305" s="360"/>
      <c r="W305" s="367">
        <f>(Y305-X305)*Z305/100</f>
        <v>0</v>
      </c>
      <c r="X305" s="368"/>
      <c r="Y305" s="368"/>
      <c r="Z305" s="287"/>
    </row>
    <row r="306" spans="1:26" ht="15" customHeight="1" x14ac:dyDescent="0.2">
      <c r="A306" s="359"/>
      <c r="B306" s="365"/>
      <c r="C306" s="360"/>
      <c r="D306" s="381"/>
      <c r="E306" s="360"/>
      <c r="F306" s="381"/>
      <c r="G306" s="360"/>
      <c r="I306" s="360"/>
      <c r="J306" s="360"/>
      <c r="K306" s="360"/>
      <c r="L306" s="360"/>
      <c r="M306" s="360"/>
      <c r="N306" s="360"/>
      <c r="O306" s="360"/>
      <c r="P306" s="360"/>
      <c r="Q306" s="360"/>
      <c r="R306" s="360"/>
    </row>
    <row r="307" spans="1:26" ht="27.95" customHeight="1" x14ac:dyDescent="0.2">
      <c r="A307" s="359"/>
      <c r="B307" s="695">
        <v>50</v>
      </c>
      <c r="C307" s="370"/>
      <c r="D307" s="379"/>
      <c r="E307" s="370" t="s">
        <v>147</v>
      </c>
      <c r="F307" s="379"/>
      <c r="G307" s="371" t="s">
        <v>147</v>
      </c>
      <c r="H307" s="377"/>
      <c r="I307" s="364">
        <v>2014</v>
      </c>
      <c r="J307" s="362">
        <f t="shared" si="4"/>
        <v>0</v>
      </c>
      <c r="K307" s="287"/>
      <c r="L307" s="287"/>
      <c r="M307" s="287"/>
      <c r="N307" s="366">
        <f>($L307+$M307+$P307)*(('C. Erlösobergrenze'!$H$9/'C. Erlösobergrenze'!$H$8)-1)</f>
        <v>0</v>
      </c>
      <c r="O307" s="366">
        <f>($L307+$M307+$P307)*(-(1.015^($I307-2013)-1))</f>
        <v>0</v>
      </c>
      <c r="P307" s="287"/>
      <c r="Q307" s="287"/>
      <c r="R307" s="287"/>
      <c r="S307" s="287"/>
      <c r="T307" s="287"/>
      <c r="U307" s="287"/>
      <c r="V307" s="360"/>
      <c r="W307" s="367">
        <f>(Y307-X307)*Z307/100</f>
        <v>0</v>
      </c>
      <c r="X307" s="368"/>
      <c r="Y307" s="368"/>
      <c r="Z307" s="287"/>
    </row>
    <row r="308" spans="1:26" ht="27.95" customHeight="1" x14ac:dyDescent="0.2">
      <c r="A308" s="359"/>
      <c r="B308" s="696"/>
      <c r="C308" s="359"/>
      <c r="D308" s="359"/>
      <c r="E308" s="359"/>
      <c r="F308" s="359"/>
      <c r="G308" s="359"/>
      <c r="I308" s="364">
        <v>2015</v>
      </c>
      <c r="J308" s="362">
        <f t="shared" si="4"/>
        <v>0</v>
      </c>
      <c r="K308" s="287"/>
      <c r="L308" s="287"/>
      <c r="M308" s="287"/>
      <c r="N308" s="366">
        <f>($L308+$M308+$P308)*(('C. Erlösobergrenze'!$H$10/'C. Erlösobergrenze'!$H$8)-1)</f>
        <v>0</v>
      </c>
      <c r="O308" s="366">
        <f>($L308+$M308+$P308)*(-(1.015^($I308-2013)-1))</f>
        <v>0</v>
      </c>
      <c r="P308" s="287"/>
      <c r="Q308" s="287"/>
      <c r="R308" s="287"/>
      <c r="S308" s="287"/>
      <c r="T308" s="287"/>
      <c r="U308" s="287"/>
      <c r="V308" s="360"/>
      <c r="W308" s="367">
        <f>(Y308-X308)*Z308/100</f>
        <v>0</v>
      </c>
      <c r="X308" s="368"/>
      <c r="Y308" s="368"/>
      <c r="Z308" s="287"/>
    </row>
    <row r="309" spans="1:26" ht="27.95" customHeight="1" x14ac:dyDescent="0.2">
      <c r="A309" s="359"/>
      <c r="B309" s="696"/>
      <c r="C309" s="359"/>
      <c r="D309" s="359"/>
      <c r="E309" s="359"/>
      <c r="F309" s="359"/>
      <c r="G309" s="359"/>
      <c r="I309" s="364">
        <v>2016</v>
      </c>
      <c r="J309" s="362">
        <f t="shared" si="4"/>
        <v>0</v>
      </c>
      <c r="K309" s="287"/>
      <c r="L309" s="287"/>
      <c r="M309" s="287"/>
      <c r="N309" s="366">
        <f>($L309+$M309+$P309)*(('C. Erlösobergrenze'!$H$11/'C. Erlösobergrenze'!$H$8)-1)</f>
        <v>0</v>
      </c>
      <c r="O309" s="366">
        <f>($L309+$M309+$P309)*(-(1.015^($I309-2013)-1))</f>
        <v>0</v>
      </c>
      <c r="P309" s="287"/>
      <c r="Q309" s="287"/>
      <c r="R309" s="287"/>
      <c r="S309" s="287"/>
      <c r="T309" s="287"/>
      <c r="U309" s="287"/>
      <c r="V309" s="360"/>
      <c r="W309" s="367">
        <f>(Y309-X309)*Z309/100</f>
        <v>0</v>
      </c>
      <c r="X309" s="368"/>
      <c r="Y309" s="368"/>
      <c r="Z309" s="287"/>
    </row>
    <row r="310" spans="1:26" ht="27.95" customHeight="1" x14ac:dyDescent="0.2">
      <c r="A310" s="359"/>
      <c r="B310" s="696"/>
      <c r="C310" s="359"/>
      <c r="D310" s="359"/>
      <c r="E310" s="359"/>
      <c r="F310" s="359"/>
      <c r="G310" s="359"/>
      <c r="I310" s="364">
        <v>2017</v>
      </c>
      <c r="J310" s="362">
        <f t="shared" si="4"/>
        <v>0</v>
      </c>
      <c r="K310" s="287"/>
      <c r="L310" s="287"/>
      <c r="M310" s="287"/>
      <c r="N310" s="366">
        <f>($L310+$M310+$P310)*(('C. Erlösobergrenze'!$H$12/'C. Erlösobergrenze'!$H$8)-1)</f>
        <v>0</v>
      </c>
      <c r="O310" s="366">
        <f>($L310+$M310+$P310)*(-(1.015^($I310-2013)-1))</f>
        <v>0</v>
      </c>
      <c r="P310" s="287"/>
      <c r="Q310" s="287"/>
      <c r="R310" s="287"/>
      <c r="S310" s="287"/>
      <c r="T310" s="287"/>
      <c r="U310" s="287"/>
      <c r="V310" s="360"/>
      <c r="W310" s="367">
        <f>(Y310-X310)*Z310/100</f>
        <v>0</v>
      </c>
      <c r="X310" s="368"/>
      <c r="Y310" s="368"/>
      <c r="Z310" s="287"/>
    </row>
    <row r="311" spans="1:26" ht="27.95" customHeight="1" x14ac:dyDescent="0.2">
      <c r="A311" s="359"/>
      <c r="B311" s="697"/>
      <c r="C311" s="359"/>
      <c r="D311" s="359"/>
      <c r="E311" s="359"/>
      <c r="F311" s="359"/>
      <c r="G311" s="359"/>
      <c r="I311" s="364">
        <v>2018</v>
      </c>
      <c r="J311" s="362">
        <f t="shared" si="4"/>
        <v>0</v>
      </c>
      <c r="K311" s="287"/>
      <c r="L311" s="287"/>
      <c r="M311" s="287"/>
      <c r="N311" s="366">
        <f>($L311+$M311+$P311)*(('C. Erlösobergrenze'!$H$13/'C. Erlösobergrenze'!$H$8)-1)</f>
        <v>0</v>
      </c>
      <c r="O311" s="366">
        <f>($L311+$M311+$P311)*(-(1.015^($I311-2013)-1))</f>
        <v>0</v>
      </c>
      <c r="P311" s="287"/>
      <c r="Q311" s="287"/>
      <c r="R311" s="287"/>
      <c r="S311" s="287"/>
      <c r="T311" s="287"/>
      <c r="U311" s="287"/>
      <c r="V311" s="360"/>
      <c r="W311" s="367">
        <f>(Y311-X311)*Z311/100</f>
        <v>0</v>
      </c>
      <c r="X311" s="368"/>
      <c r="Y311" s="368"/>
      <c r="Z311" s="287"/>
    </row>
  </sheetData>
  <sheetProtection password="A253" sheet="1" objects="1" scenarios="1" formatColumns="0" formatRows="0"/>
  <mergeCells count="55">
    <mergeCell ref="B61:B65"/>
    <mergeCell ref="I5:U5"/>
    <mergeCell ref="W5:Z5"/>
    <mergeCell ref="B13:B17"/>
    <mergeCell ref="B19:B23"/>
    <mergeCell ref="B25:B29"/>
    <mergeCell ref="B7:B11"/>
    <mergeCell ref="B5:B6"/>
    <mergeCell ref="C5:G5"/>
    <mergeCell ref="B31:B35"/>
    <mergeCell ref="B37:B41"/>
    <mergeCell ref="B43:B47"/>
    <mergeCell ref="B49:B53"/>
    <mergeCell ref="B55:B59"/>
    <mergeCell ref="B67:B71"/>
    <mergeCell ref="B73:B77"/>
    <mergeCell ref="B79:B83"/>
    <mergeCell ref="B85:B89"/>
    <mergeCell ref="B91:B95"/>
    <mergeCell ref="B163:B167"/>
    <mergeCell ref="B97:B101"/>
    <mergeCell ref="B103:B107"/>
    <mergeCell ref="B109:B113"/>
    <mergeCell ref="B115:B119"/>
    <mergeCell ref="B121:B125"/>
    <mergeCell ref="B127:B131"/>
    <mergeCell ref="B133:B137"/>
    <mergeCell ref="B139:B143"/>
    <mergeCell ref="B145:B149"/>
    <mergeCell ref="B151:B155"/>
    <mergeCell ref="B157:B161"/>
    <mergeCell ref="B235:B239"/>
    <mergeCell ref="B169:B173"/>
    <mergeCell ref="B175:B179"/>
    <mergeCell ref="B181:B185"/>
    <mergeCell ref="B187:B191"/>
    <mergeCell ref="B193:B197"/>
    <mergeCell ref="B199:B203"/>
    <mergeCell ref="B205:B209"/>
    <mergeCell ref="B211:B215"/>
    <mergeCell ref="B217:B221"/>
    <mergeCell ref="B223:B227"/>
    <mergeCell ref="B229:B233"/>
    <mergeCell ref="B307:B311"/>
    <mergeCell ref="B241:B245"/>
    <mergeCell ref="B247:B251"/>
    <mergeCell ref="B253:B257"/>
    <mergeCell ref="B259:B263"/>
    <mergeCell ref="B265:B269"/>
    <mergeCell ref="B271:B275"/>
    <mergeCell ref="B277:B281"/>
    <mergeCell ref="B283:B287"/>
    <mergeCell ref="B289:B293"/>
    <mergeCell ref="B295:B299"/>
    <mergeCell ref="B301:B305"/>
  </mergeCells>
  <conditionalFormatting sqref="B13:Z311">
    <cfRule type="expression" dxfId="1" priority="2131">
      <formula>$E$3&lt;&gt;"ja"</formula>
    </cfRule>
  </conditionalFormatting>
  <conditionalFormatting sqref="B7">
    <cfRule type="expression" dxfId="0" priority="28" stopIfTrue="1">
      <formula>$E$3&lt;&gt;"ja"</formula>
    </cfRule>
  </conditionalFormatting>
  <dataValidations count="4">
    <dataValidation type="list" operator="lessThanOrEqual" allowBlank="1" showInputMessage="1" showErrorMessage="1" errorTitle="Inkonsistente Eingabe!" error="Sie haben im Tabellenblatt &quot;A. Allgemeine Informationen&quot; angegeben, dass es keine Netzübergänge gab." sqref="E13 E19 E301 E25 E31 E37 E43 E49 E55 E61 E67 E73 E79 E85 E91 E97 E103 E109 E115 E121 E127 E133 E139 E145 E151 E157 E163 E169 E175 E181 E187 E193 E199 E205 E211 E217 E223 E229 E235 E241 E247 E253 E259 E265 E271 E277 E283 E289 E295 E307">
      <formula1>"bitte wählen,Teilnetzübernahme,Teilnetzabgabe"</formula1>
    </dataValidation>
    <dataValidation type="list" allowBlank="1" showInputMessage="1" showErrorMessage="1" errorTitle="Ungültige Netznummer!" error="Bitte geben Sie eine korrekte Netznummer ein." sqref="G19 G13 G31 G37 G43 G49 G55 G61 G67 G73 G79 G85 G91 G97 G103 G109 G115 G121 G127 G133 G139 G145 G151 G157 G163 G169 G175 G181 G187 G193 G199 G205 G211 G217 G223 G229 G235 G241 G247 G253 G259 G265 G271 G277 G283 G289 G295 G301 G307 G25">
      <formula1>"bitte wählen,Regelverfahren,Vereinfachtes Verfahren"</formula1>
    </dataValidation>
    <dataValidation operator="lessThanOrEqual" allowBlank="1" showInputMessage="1" showErrorMessage="1" errorTitle="Falsche Eingabe" error="Bitte geben Sie eine Zahl an!" sqref="W7:Z11 K7:U11"/>
    <dataValidation type="custom" operator="lessThanOrEqual" allowBlank="1" showInputMessage="1" showErrorMessage="1" errorTitle="Inkonsistente Eingabe!" error="Sie haben im Tabellenblatt &quot;A. Allgemeine Informationen&quot; angegeben, dass es keine Netzübergänge gab." sqref="X6:Z6">
      <formula1>$E$3="ja"</formula1>
    </dataValidation>
  </dataValidations>
  <pageMargins left="0.6692913385826772" right="0.6692913385826772" top="0.82677165354330717" bottom="0.70866141732283472" header="0.51181102362204722" footer="0.31496062992125984"/>
  <pageSetup paperSize="9" scale="33" fitToHeight="500" orientation="landscape" r:id="rId1"/>
  <headerFooter alignWithMargins="0">
    <oddFooter>&amp;R&amp;12Seite &amp;P von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F">
    <tabColor indexed="43"/>
    <pageSetUpPr fitToPage="1"/>
  </sheetPr>
  <dimension ref="A1:D39"/>
  <sheetViews>
    <sheetView showGridLines="0" zoomScale="85" zoomScaleNormal="100" zoomScaleSheetLayoutView="100" workbookViewId="0">
      <pane ySplit="4" topLeftCell="A5" activePane="bottomLeft" state="frozen"/>
      <selection pane="bottomLeft" activeCell="A5" sqref="A5"/>
    </sheetView>
  </sheetViews>
  <sheetFormatPr baseColWidth="10" defaultColWidth="10" defaultRowHeight="12.75" x14ac:dyDescent="0.2"/>
  <cols>
    <col min="1" max="1" width="3.25" style="1" customWidth="1"/>
    <col min="2" max="2" width="20.5" style="1" customWidth="1"/>
    <col min="3" max="3" width="7.625" style="1" customWidth="1"/>
    <col min="4" max="4" width="65" style="1" customWidth="1"/>
    <col min="5" max="16384" width="10" style="1"/>
  </cols>
  <sheetData>
    <row r="1" spans="1:4" ht="15" x14ac:dyDescent="0.2">
      <c r="B1" s="130"/>
      <c r="C1" s="13"/>
    </row>
    <row r="2" spans="1:4" ht="15.75" x14ac:dyDescent="0.25">
      <c r="A2" s="68" t="s">
        <v>188</v>
      </c>
      <c r="C2" s="13"/>
    </row>
    <row r="3" spans="1:4" x14ac:dyDescent="0.2">
      <c r="A3" s="422"/>
      <c r="B3" s="422"/>
      <c r="C3" s="423"/>
      <c r="D3" s="422"/>
    </row>
    <row r="4" spans="1:4" ht="32.25" customHeight="1" x14ac:dyDescent="0.2">
      <c r="A4" s="422"/>
      <c r="B4" s="535" t="s">
        <v>189</v>
      </c>
      <c r="C4" s="535" t="s">
        <v>148</v>
      </c>
      <c r="D4" s="535" t="s">
        <v>149</v>
      </c>
    </row>
    <row r="5" spans="1:4" ht="39.950000000000003" customHeight="1" x14ac:dyDescent="0.2">
      <c r="A5" s="422"/>
      <c r="B5" s="136" t="s">
        <v>147</v>
      </c>
      <c r="C5" s="73"/>
      <c r="D5" s="79"/>
    </row>
    <row r="6" spans="1:4" ht="39.950000000000003" customHeight="1" x14ac:dyDescent="0.2">
      <c r="A6" s="422"/>
      <c r="B6" s="136" t="s">
        <v>147</v>
      </c>
      <c r="C6" s="74"/>
      <c r="D6" s="74"/>
    </row>
    <row r="7" spans="1:4" ht="39.950000000000003" customHeight="1" x14ac:dyDescent="0.2">
      <c r="A7" s="422"/>
      <c r="B7" s="136" t="s">
        <v>147</v>
      </c>
      <c r="C7" s="73"/>
      <c r="D7" s="74"/>
    </row>
    <row r="8" spans="1:4" ht="39.950000000000003" customHeight="1" x14ac:dyDescent="0.2">
      <c r="A8" s="422"/>
      <c r="B8" s="136" t="s">
        <v>147</v>
      </c>
      <c r="C8" s="73"/>
      <c r="D8" s="73"/>
    </row>
    <row r="9" spans="1:4" ht="39.950000000000003" customHeight="1" x14ac:dyDescent="0.2">
      <c r="A9" s="422"/>
      <c r="B9" s="136" t="s">
        <v>147</v>
      </c>
      <c r="C9" s="73"/>
      <c r="D9" s="73"/>
    </row>
    <row r="10" spans="1:4" ht="39.950000000000003" customHeight="1" x14ac:dyDescent="0.2">
      <c r="A10" s="422"/>
      <c r="B10" s="136" t="s">
        <v>147</v>
      </c>
      <c r="C10" s="73"/>
      <c r="D10" s="73"/>
    </row>
    <row r="11" spans="1:4" ht="39.950000000000003" customHeight="1" x14ac:dyDescent="0.2">
      <c r="A11" s="422"/>
      <c r="B11" s="136" t="s">
        <v>147</v>
      </c>
      <c r="C11" s="73"/>
      <c r="D11" s="73"/>
    </row>
    <row r="12" spans="1:4" ht="39.950000000000003" customHeight="1" x14ac:dyDescent="0.2">
      <c r="A12" s="422"/>
      <c r="B12" s="136" t="s">
        <v>147</v>
      </c>
      <c r="C12" s="73"/>
      <c r="D12" s="73"/>
    </row>
    <row r="13" spans="1:4" ht="39.950000000000003" customHeight="1" x14ac:dyDescent="0.2">
      <c r="A13" s="422"/>
      <c r="B13" s="136" t="s">
        <v>147</v>
      </c>
      <c r="C13" s="73"/>
      <c r="D13" s="73"/>
    </row>
    <row r="14" spans="1:4" ht="39.950000000000003" customHeight="1" x14ac:dyDescent="0.2">
      <c r="A14" s="422"/>
      <c r="B14" s="136" t="s">
        <v>147</v>
      </c>
      <c r="C14" s="73"/>
      <c r="D14" s="73"/>
    </row>
    <row r="15" spans="1:4" ht="39.950000000000003" customHeight="1" x14ac:dyDescent="0.2">
      <c r="A15" s="422"/>
      <c r="B15" s="136" t="s">
        <v>147</v>
      </c>
      <c r="C15" s="73"/>
      <c r="D15" s="73"/>
    </row>
    <row r="16" spans="1:4" ht="39.950000000000003" customHeight="1" x14ac:dyDescent="0.2">
      <c r="A16" s="422"/>
      <c r="B16" s="136" t="s">
        <v>147</v>
      </c>
      <c r="C16" s="73"/>
      <c r="D16" s="73"/>
    </row>
    <row r="17" spans="1:4" ht="39.950000000000003" customHeight="1" x14ac:dyDescent="0.2">
      <c r="A17" s="422"/>
      <c r="B17" s="136" t="s">
        <v>147</v>
      </c>
      <c r="C17" s="73"/>
      <c r="D17" s="73"/>
    </row>
    <row r="18" spans="1:4" ht="39.950000000000003" customHeight="1" x14ac:dyDescent="0.2">
      <c r="A18" s="422"/>
      <c r="B18" s="136" t="s">
        <v>147</v>
      </c>
      <c r="C18" s="73"/>
      <c r="D18" s="73"/>
    </row>
    <row r="19" spans="1:4" ht="39.950000000000003" customHeight="1" x14ac:dyDescent="0.2">
      <c r="A19" s="422"/>
      <c r="B19" s="136" t="s">
        <v>147</v>
      </c>
      <c r="C19" s="73"/>
      <c r="D19" s="73"/>
    </row>
    <row r="20" spans="1:4" ht="39.950000000000003" customHeight="1" x14ac:dyDescent="0.2">
      <c r="A20" s="422"/>
      <c r="B20" s="136" t="s">
        <v>147</v>
      </c>
      <c r="C20" s="73"/>
      <c r="D20" s="73"/>
    </row>
    <row r="21" spans="1:4" ht="39.950000000000003" customHeight="1" x14ac:dyDescent="0.2">
      <c r="A21" s="422"/>
      <c r="B21" s="136" t="s">
        <v>147</v>
      </c>
      <c r="C21" s="73"/>
      <c r="D21" s="73"/>
    </row>
    <row r="22" spans="1:4" ht="39.950000000000003" customHeight="1" x14ac:dyDescent="0.2">
      <c r="A22" s="422"/>
      <c r="B22" s="136" t="s">
        <v>147</v>
      </c>
      <c r="C22" s="73"/>
      <c r="D22" s="73"/>
    </row>
    <row r="23" spans="1:4" ht="39.950000000000003" customHeight="1" x14ac:dyDescent="0.2">
      <c r="A23" s="422"/>
      <c r="B23" s="136" t="s">
        <v>147</v>
      </c>
      <c r="C23" s="73"/>
      <c r="D23" s="73"/>
    </row>
    <row r="24" spans="1:4" ht="39.950000000000003" customHeight="1" x14ac:dyDescent="0.2">
      <c r="A24" s="422"/>
      <c r="B24" s="136" t="s">
        <v>147</v>
      </c>
      <c r="C24" s="73"/>
      <c r="D24" s="73"/>
    </row>
    <row r="25" spans="1:4" ht="39.950000000000003" customHeight="1" x14ac:dyDescent="0.2">
      <c r="A25" s="422"/>
      <c r="B25" s="136" t="s">
        <v>147</v>
      </c>
      <c r="C25" s="73"/>
      <c r="D25" s="73"/>
    </row>
    <row r="26" spans="1:4" ht="39.950000000000003" customHeight="1" x14ac:dyDescent="0.2">
      <c r="A26" s="422"/>
      <c r="B26" s="136" t="s">
        <v>147</v>
      </c>
      <c r="C26" s="73"/>
      <c r="D26" s="73"/>
    </row>
    <row r="27" spans="1:4" ht="39.950000000000003" customHeight="1" x14ac:dyDescent="0.2">
      <c r="A27" s="422"/>
      <c r="B27" s="136" t="s">
        <v>147</v>
      </c>
      <c r="C27" s="73"/>
      <c r="D27" s="73"/>
    </row>
    <row r="28" spans="1:4" ht="39.950000000000003" customHeight="1" x14ac:dyDescent="0.2">
      <c r="A28" s="422"/>
      <c r="B28" s="136" t="s">
        <v>147</v>
      </c>
      <c r="C28" s="73"/>
      <c r="D28" s="73"/>
    </row>
    <row r="29" spans="1:4" ht="39.950000000000003" customHeight="1" x14ac:dyDescent="0.2">
      <c r="A29" s="422"/>
      <c r="B29" s="136" t="s">
        <v>147</v>
      </c>
      <c r="C29" s="73"/>
      <c r="D29" s="73"/>
    </row>
    <row r="30" spans="1:4" ht="39.950000000000003" customHeight="1" x14ac:dyDescent="0.2">
      <c r="A30" s="422"/>
      <c r="B30" s="136" t="s">
        <v>147</v>
      </c>
      <c r="C30" s="73"/>
      <c r="D30" s="73"/>
    </row>
    <row r="31" spans="1:4" ht="39.950000000000003" customHeight="1" x14ac:dyDescent="0.2">
      <c r="A31" s="422"/>
      <c r="B31" s="136" t="s">
        <v>147</v>
      </c>
      <c r="C31" s="73"/>
      <c r="D31" s="73"/>
    </row>
    <row r="32" spans="1:4" ht="39.950000000000003" customHeight="1" x14ac:dyDescent="0.2">
      <c r="A32" s="422"/>
      <c r="B32" s="136" t="s">
        <v>147</v>
      </c>
      <c r="C32" s="73"/>
      <c r="D32" s="73"/>
    </row>
    <row r="33" spans="1:4" ht="39.950000000000003" customHeight="1" x14ac:dyDescent="0.2">
      <c r="A33" s="422"/>
      <c r="B33" s="136" t="s">
        <v>147</v>
      </c>
      <c r="C33" s="73"/>
      <c r="D33" s="73"/>
    </row>
    <row r="34" spans="1:4" ht="39.950000000000003" customHeight="1" x14ac:dyDescent="0.2">
      <c r="A34" s="422"/>
      <c r="B34" s="136" t="s">
        <v>147</v>
      </c>
      <c r="C34" s="73"/>
      <c r="D34" s="73"/>
    </row>
    <row r="35" spans="1:4" ht="39.950000000000003" customHeight="1" x14ac:dyDescent="0.2">
      <c r="A35" s="422"/>
      <c r="B35" s="136" t="s">
        <v>147</v>
      </c>
      <c r="C35" s="73"/>
      <c r="D35" s="73"/>
    </row>
    <row r="36" spans="1:4" ht="39.950000000000003" customHeight="1" x14ac:dyDescent="0.2">
      <c r="A36" s="422"/>
      <c r="B36" s="136" t="s">
        <v>147</v>
      </c>
      <c r="C36" s="73"/>
      <c r="D36" s="73"/>
    </row>
    <row r="37" spans="1:4" ht="39.950000000000003" customHeight="1" x14ac:dyDescent="0.2">
      <c r="A37" s="422"/>
      <c r="B37" s="136" t="s">
        <v>147</v>
      </c>
      <c r="C37" s="73"/>
      <c r="D37" s="73"/>
    </row>
    <row r="38" spans="1:4" ht="39.950000000000003" customHeight="1" x14ac:dyDescent="0.2">
      <c r="A38" s="422"/>
      <c r="B38" s="136" t="s">
        <v>147</v>
      </c>
      <c r="C38" s="73"/>
      <c r="D38" s="73"/>
    </row>
    <row r="39" spans="1:4" ht="39.950000000000003" customHeight="1" x14ac:dyDescent="0.2">
      <c r="A39" s="422"/>
      <c r="B39" s="136" t="s">
        <v>147</v>
      </c>
      <c r="C39" s="73"/>
      <c r="D39" s="73"/>
    </row>
  </sheetData>
  <sheetProtection password="A253" sheet="1" objects="1" scenarios="1"/>
  <phoneticPr fontId="7" type="noConversion"/>
  <dataValidations count="1">
    <dataValidation type="list" allowBlank="1" showInputMessage="1" showErrorMessage="1" sqref="B5:B39">
      <formula1>"bitte wählen,A. Allg. Informationen,B. Übersicht KA dnb,Anlage 2-1,Anlage 2-4,Anlage 2-5,Anlage 2-5(2),Anlage 2-6,Anlage 2-8,Anlage 2-9,Anlage 2-10,Anlage 2-11,Anlage 2-13,Anlage 2-17,Anlage Satz 2,Anlage Volatile Kosten,C.EOG,C1.Sonstiges,D.Netzübergänge"</formula1>
    </dataValidation>
  </dataValidations>
  <pageMargins left="0.78740157499999996" right="0.78740157499999996" top="0.984251969" bottom="0.984251969" header="0.4921259845" footer="0.4921259845"/>
  <pageSetup paperSize="9" scale="70" fitToHeight="2" orientation="portrait" r:id="rId1"/>
  <headerFooter alignWithMargins="0">
    <oddFooter>&amp;R&amp;12Seite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11</vt:i4>
      </vt:variant>
    </vt:vector>
  </HeadingPairs>
  <TitlesOfParts>
    <vt:vector size="31" baseType="lpstr">
      <vt:lpstr>Ausfüllhilfe</vt:lpstr>
      <vt:lpstr>A. Allgemeine Informationen</vt:lpstr>
      <vt:lpstr>B. Übersicht KA dnb</vt:lpstr>
      <vt:lpstr>Anlage 2-1</vt:lpstr>
      <vt:lpstr>Anlage 2-4</vt:lpstr>
      <vt:lpstr>Anlage 2-5</vt:lpstr>
      <vt:lpstr>Anlage 2-5(2)</vt:lpstr>
      <vt:lpstr>Anlage 2-6</vt:lpstr>
      <vt:lpstr>Anlage 2-8</vt:lpstr>
      <vt:lpstr>Anlage 2-9</vt:lpstr>
      <vt:lpstr>Anlage 2-10</vt:lpstr>
      <vt:lpstr>Anlage 2-11</vt:lpstr>
      <vt:lpstr>Anlage 2-13</vt:lpstr>
      <vt:lpstr>Anlage 2-17</vt:lpstr>
      <vt:lpstr>Anlage Satz 2 Sonstige</vt:lpstr>
      <vt:lpstr>Anlage Volatile Kosten</vt:lpstr>
      <vt:lpstr>C. Erlösobergrenze</vt:lpstr>
      <vt:lpstr>C1. Sonstiges</vt:lpstr>
      <vt:lpstr>D. Netzübergänge</vt:lpstr>
      <vt:lpstr>F. Erläuterungen</vt:lpstr>
      <vt:lpstr>'Anlage 2-13'!Druckbereich</vt:lpstr>
      <vt:lpstr>'Anlage 2-4'!Druckbereich</vt:lpstr>
      <vt:lpstr>'Anlage 2-5'!Druckbereich</vt:lpstr>
      <vt:lpstr>'Anlage 2-5(2)'!Druckbereich</vt:lpstr>
      <vt:lpstr>'Anlage 2-6'!Druckbereich</vt:lpstr>
      <vt:lpstr>'Anlage Satz 2 Sonstige'!Druckbereich</vt:lpstr>
      <vt:lpstr>'Anlage Volatile Kosten'!Druckbereich</vt:lpstr>
      <vt:lpstr>Ausfüllhilfe!Druckbereich</vt:lpstr>
      <vt:lpstr>'B. Übersicht KA dnb'!Druckbereich</vt:lpstr>
      <vt:lpstr>'D. Netzübergänge'!Druckbereich</vt:lpstr>
      <vt:lpstr>'F. Erläuterungen'!Druckbereich</vt:lpstr>
    </vt:vector>
  </TitlesOfParts>
  <Company>Bundesnetzagentur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610c</dc:creator>
  <cp:lastModifiedBy>Weber, Anke (MU)</cp:lastModifiedBy>
  <cp:lastPrinted>2014-11-10T17:01:23Z</cp:lastPrinted>
  <dcterms:created xsi:type="dcterms:W3CDTF">2008-01-30T13:39:14Z</dcterms:created>
  <dcterms:modified xsi:type="dcterms:W3CDTF">2017-12-13T09:17:28Z</dcterms:modified>
</cp:coreProperties>
</file>